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AKCE\_Pomocná\_parkovistě NJ\rozpočet Dlouhá 42-48_02-2023\"/>
    </mc:Choice>
  </mc:AlternateContent>
  <bookViews>
    <workbookView xWindow="0" yWindow="0" windowWidth="0" windowHeight="0"/>
  </bookViews>
  <sheets>
    <sheet name="Rekapitulace stavby" sheetId="1" r:id="rId1"/>
    <sheet name="000 - Ostatní a vedlejší ..." sheetId="2" r:id="rId2"/>
    <sheet name="112 - Dlouhá před byt.dom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'000 - Ostatní a vedlejší ...'!$C$120:$K$153</definedName>
    <definedName name="_xlnm.Print_Area" localSheetId="1">'000 - Ostatní a vedlejší ...'!$C$4:$J$76,'000 - Ostatní a vedlejší ...'!$C$82:$J$102,'000 - Ostatní a vedlejší ...'!$C$108:$K$153</definedName>
    <definedName name="_xlnm.Print_Titles" localSheetId="1">'000 - Ostatní a vedlejší ...'!$120:$120</definedName>
    <definedName name="_xlnm._FilterDatabase" localSheetId="2" hidden="1">'112 - Dlouhá před byt.dom...'!$C$126:$K$400</definedName>
    <definedName name="_xlnm.Print_Area" localSheetId="2">'112 - Dlouhá před byt.dom...'!$C$4:$J$76,'112 - Dlouhá před byt.dom...'!$C$82:$J$108,'112 - Dlouhá před byt.dom...'!$C$114:$K$400</definedName>
    <definedName name="_xlnm.Print_Titles" localSheetId="2">'112 - Dlouhá před byt.dom...'!$126:$126</definedName>
    <definedName name="_xlnm.Print_Area" localSheetId="3">'Seznam figur'!$C$4:$G$81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T371"/>
  <c r="R372"/>
  <c r="R371"/>
  <c r="P372"/>
  <c r="P371"/>
  <c r="BI367"/>
  <c r="BH367"/>
  <c r="BG367"/>
  <c r="BF367"/>
  <c r="T367"/>
  <c r="R367"/>
  <c r="P367"/>
  <c r="BI362"/>
  <c r="BH362"/>
  <c r="BG362"/>
  <c r="BF362"/>
  <c r="T362"/>
  <c r="R362"/>
  <c r="P362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3"/>
  <c r="BH343"/>
  <c r="BG343"/>
  <c r="BF343"/>
  <c r="T343"/>
  <c r="R343"/>
  <c r="P343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124"/>
  <c r="J17"/>
  <c r="J12"/>
  <c r="J89"/>
  <c r="E7"/>
  <c r="E117"/>
  <c i="2" r="J37"/>
  <c r="J36"/>
  <c i="1" r="AY95"/>
  <c i="2" r="J35"/>
  <c i="1" r="AX95"/>
  <c i="2" r="BI151"/>
  <c r="BH151"/>
  <c r="BG151"/>
  <c r="BF151"/>
  <c r="T151"/>
  <c r="T150"/>
  <c r="R151"/>
  <c r="R150"/>
  <c r="P151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1" r="L90"/>
  <c r="AM90"/>
  <c r="AM89"/>
  <c r="L89"/>
  <c r="AM87"/>
  <c r="L87"/>
  <c r="L85"/>
  <c r="L84"/>
  <c i="2" r="J151"/>
  <c r="BK124"/>
  <c r="BK136"/>
  <c r="BK133"/>
  <c i="1" r="AS94"/>
  <c i="3" r="BK343"/>
  <c r="BK326"/>
  <c r="BK304"/>
  <c r="J276"/>
  <c r="BK252"/>
  <c r="BK241"/>
  <c r="BK219"/>
  <c r="J198"/>
  <c r="BK184"/>
  <c r="J141"/>
  <c r="BK393"/>
  <c r="BK367"/>
  <c r="BK312"/>
  <c r="J301"/>
  <c r="BK290"/>
  <c r="BK261"/>
  <c r="J226"/>
  <c r="J177"/>
  <c r="BK147"/>
  <c r="J384"/>
  <c r="J367"/>
  <c r="J337"/>
  <c r="J290"/>
  <c r="J273"/>
  <c r="J258"/>
  <c r="BK222"/>
  <c r="BK186"/>
  <c r="BK130"/>
  <c r="J398"/>
  <c r="BK387"/>
  <c r="BK379"/>
  <c r="J346"/>
  <c r="J312"/>
  <c r="J249"/>
  <c r="BK216"/>
  <c r="BK180"/>
  <c r="BK152"/>
  <c r="J138"/>
  <c i="2" r="J144"/>
  <c r="BK151"/>
  <c r="J133"/>
  <c r="BK144"/>
  <c r="J124"/>
  <c i="3" r="J372"/>
  <c r="J354"/>
  <c r="J333"/>
  <c r="BK301"/>
  <c r="J296"/>
  <c r="J270"/>
  <c r="BK249"/>
  <c r="J234"/>
  <c r="BK203"/>
  <c r="J186"/>
  <c r="BK144"/>
  <c r="J330"/>
  <c r="J294"/>
  <c r="J283"/>
  <c r="J252"/>
  <c r="BK213"/>
  <c r="J180"/>
  <c r="J157"/>
  <c r="BK381"/>
  <c r="BK362"/>
  <c r="BK346"/>
  <c r="J326"/>
  <c r="BK294"/>
  <c r="BK283"/>
  <c r="BK264"/>
  <c r="J230"/>
  <c r="J189"/>
  <c r="BK167"/>
  <c r="BK398"/>
  <c r="J393"/>
  <c r="J376"/>
  <c r="BK351"/>
  <c r="J315"/>
  <c r="BK273"/>
  <c r="BK258"/>
  <c r="J213"/>
  <c r="BK161"/>
  <c r="J144"/>
  <c r="J130"/>
  <c i="2" r="J130"/>
  <c r="BK147"/>
  <c r="BK127"/>
  <c r="BK140"/>
  <c r="J127"/>
  <c i="3" r="J390"/>
  <c r="BK357"/>
  <c r="BK337"/>
  <c r="BK315"/>
  <c r="J298"/>
  <c r="BK292"/>
  <c r="J264"/>
  <c r="BK245"/>
  <c r="BK226"/>
  <c r="J193"/>
  <c r="J171"/>
  <c r="BK138"/>
  <c r="J387"/>
  <c r="J319"/>
  <c r="J304"/>
  <c r="J292"/>
  <c r="BK280"/>
  <c r="J245"/>
  <c r="J209"/>
  <c r="BK171"/>
  <c r="J133"/>
  <c r="BK376"/>
  <c r="BK354"/>
  <c r="J343"/>
  <c r="BK323"/>
  <c r="J280"/>
  <c r="J261"/>
  <c r="BK234"/>
  <c r="BK193"/>
  <c r="J184"/>
  <c r="J163"/>
  <c r="BK395"/>
  <c r="J381"/>
  <c r="J357"/>
  <c r="BK319"/>
  <c r="BK296"/>
  <c r="J267"/>
  <c r="J222"/>
  <c r="BK209"/>
  <c r="BK157"/>
  <c r="BK141"/>
  <c i="2" r="J136"/>
  <c r="J140"/>
  <c r="J147"/>
  <c r="BK130"/>
  <c r="J34"/>
  <c i="3" r="J255"/>
  <c r="J238"/>
  <c r="J216"/>
  <c r="BK189"/>
  <c r="J152"/>
  <c r="BK372"/>
  <c r="J323"/>
  <c r="J307"/>
  <c r="BK298"/>
  <c r="J287"/>
  <c r="BK255"/>
  <c r="BK230"/>
  <c r="J203"/>
  <c r="BK163"/>
  <c r="BK390"/>
  <c r="J379"/>
  <c r="J351"/>
  <c r="BK333"/>
  <c r="BK307"/>
  <c r="BK287"/>
  <c r="BK267"/>
  <c r="J241"/>
  <c r="BK198"/>
  <c r="BK177"/>
  <c r="J161"/>
  <c r="J395"/>
  <c r="BK384"/>
  <c r="J362"/>
  <c r="BK330"/>
  <c r="BK276"/>
  <c r="BK270"/>
  <c r="BK238"/>
  <c r="J219"/>
  <c r="J167"/>
  <c r="J147"/>
  <c r="BK133"/>
  <c i="2" l="1" r="T123"/>
  <c r="R143"/>
  <c i="3" r="BK129"/>
  <c r="BK176"/>
  <c r="J176"/>
  <c r="J99"/>
  <c r="R176"/>
  <c r="P192"/>
  <c r="P244"/>
  <c r="P279"/>
  <c r="P336"/>
  <c i="2" r="P123"/>
  <c r="T143"/>
  <c i="3" r="R129"/>
  <c r="P176"/>
  <c r="R192"/>
  <c r="BK279"/>
  <c r="J279"/>
  <c r="J102"/>
  <c r="BK336"/>
  <c r="J336"/>
  <c r="J103"/>
  <c i="2" r="R123"/>
  <c r="P143"/>
  <c i="3" r="T129"/>
  <c r="BK192"/>
  <c r="J192"/>
  <c r="J100"/>
  <c r="BK244"/>
  <c r="J244"/>
  <c r="J101"/>
  <c r="T244"/>
  <c r="R279"/>
  <c r="R336"/>
  <c r="BK375"/>
  <c r="J375"/>
  <c r="J106"/>
  <c r="R375"/>
  <c r="BK383"/>
  <c r="J383"/>
  <c r="J107"/>
  <c r="T383"/>
  <c i="2" r="BK123"/>
  <c r="J123"/>
  <c r="J98"/>
  <c r="BK143"/>
  <c r="J143"/>
  <c r="J100"/>
  <c i="3" r="P129"/>
  <c r="P128"/>
  <c r="T176"/>
  <c r="T192"/>
  <c r="R244"/>
  <c r="T279"/>
  <c r="T336"/>
  <c r="P375"/>
  <c r="T375"/>
  <c r="T374"/>
  <c r="P383"/>
  <c r="R383"/>
  <c r="BK371"/>
  <c r="J371"/>
  <c r="J104"/>
  <c i="2" r="BK139"/>
  <c r="J139"/>
  <c r="J99"/>
  <c r="BK150"/>
  <c r="J150"/>
  <c r="J101"/>
  <c i="3" r="E85"/>
  <c r="BE161"/>
  <c r="BE171"/>
  <c r="BE184"/>
  <c r="BE198"/>
  <c r="BE203"/>
  <c r="BE222"/>
  <c r="BE226"/>
  <c r="BE230"/>
  <c r="BE252"/>
  <c r="BE261"/>
  <c r="BE280"/>
  <c r="BE283"/>
  <c r="BE301"/>
  <c r="BE304"/>
  <c r="BE323"/>
  <c r="BE333"/>
  <c r="BE381"/>
  <c r="BE390"/>
  <c r="BE393"/>
  <c r="BE395"/>
  <c r="BE398"/>
  <c r="J92"/>
  <c r="BE141"/>
  <c r="BE144"/>
  <c r="BE147"/>
  <c r="BE152"/>
  <c r="BE213"/>
  <c r="BE216"/>
  <c r="BE219"/>
  <c r="BE241"/>
  <c r="BE249"/>
  <c r="BE276"/>
  <c r="BE290"/>
  <c r="BE294"/>
  <c r="BE298"/>
  <c r="BE312"/>
  <c r="BE315"/>
  <c r="BE326"/>
  <c r="BE351"/>
  <c r="BE357"/>
  <c r="BE367"/>
  <c r="BE384"/>
  <c r="F92"/>
  <c r="J121"/>
  <c r="BE133"/>
  <c r="BE138"/>
  <c r="BE157"/>
  <c r="BE180"/>
  <c r="BE186"/>
  <c r="BE189"/>
  <c r="BE193"/>
  <c r="BE234"/>
  <c r="BE238"/>
  <c r="BE245"/>
  <c r="BE255"/>
  <c r="BE270"/>
  <c r="BE273"/>
  <c r="BE296"/>
  <c r="BE330"/>
  <c r="BE337"/>
  <c r="BE343"/>
  <c r="BE346"/>
  <c r="BE354"/>
  <c r="BE376"/>
  <c r="BE130"/>
  <c r="BE163"/>
  <c r="BE167"/>
  <c r="BE177"/>
  <c r="BE209"/>
  <c r="BE258"/>
  <c r="BE264"/>
  <c r="BE267"/>
  <c r="BE287"/>
  <c r="BE292"/>
  <c r="BE307"/>
  <c r="BE319"/>
  <c r="BE362"/>
  <c r="BE372"/>
  <c r="BE379"/>
  <c r="BE387"/>
  <c i="2" r="E85"/>
  <c r="J89"/>
  <c r="F92"/>
  <c r="BE124"/>
  <c r="BE127"/>
  <c r="BE151"/>
  <c r="J92"/>
  <c r="BE133"/>
  <c r="BE136"/>
  <c r="BE144"/>
  <c r="BE130"/>
  <c r="BE140"/>
  <c r="BE147"/>
  <c i="1" r="AW95"/>
  <c i="2" r="F35"/>
  <c i="1" r="BB95"/>
  <c i="3" r="F36"/>
  <c i="1" r="BC96"/>
  <c i="3" r="F35"/>
  <c i="1" r="BB96"/>
  <c i="2" r="F37"/>
  <c i="1" r="BD95"/>
  <c i="3" r="F34"/>
  <c i="1" r="BA96"/>
  <c i="2" r="F36"/>
  <c i="1" r="BC95"/>
  <c i="3" r="F37"/>
  <c i="1" r="BD96"/>
  <c i="2" r="F34"/>
  <c i="1" r="BA95"/>
  <c i="3" r="J34"/>
  <c i="1" r="AW96"/>
  <c i="3" l="1" r="T128"/>
  <c r="T127"/>
  <c r="BK128"/>
  <c r="J128"/>
  <c r="J97"/>
  <c r="P374"/>
  <c r="P127"/>
  <c i="1" r="AU96"/>
  <c i="3" r="R374"/>
  <c i="2" r="R122"/>
  <c r="R121"/>
  <c i="3" r="R128"/>
  <c r="R127"/>
  <c i="2" r="P122"/>
  <c r="P121"/>
  <c i="1" r="AU95"/>
  <c i="2" r="T122"/>
  <c r="T121"/>
  <c i="3" r="J129"/>
  <c r="J98"/>
  <c r="BK374"/>
  <c r="J374"/>
  <c r="J105"/>
  <c i="2" r="BK122"/>
  <c r="J122"/>
  <c r="J97"/>
  <c r="J33"/>
  <c i="1" r="AV95"/>
  <c r="AT95"/>
  <c r="BB94"/>
  <c r="W31"/>
  <c i="2" r="F33"/>
  <c i="1" r="AZ95"/>
  <c i="3" r="F33"/>
  <c i="1" r="AZ96"/>
  <c r="BA94"/>
  <c r="AW94"/>
  <c r="AK30"/>
  <c r="BD94"/>
  <c r="W33"/>
  <c r="BC94"/>
  <c r="AY94"/>
  <c i="3" r="J33"/>
  <c i="1" r="AV96"/>
  <c r="AT96"/>
  <c i="2" l="1" r="BK121"/>
  <c r="J121"/>
  <c r="J96"/>
  <c i="3" r="BK127"/>
  <c r="J127"/>
  <c r="J96"/>
  <c i="1" r="AU94"/>
  <c r="AX94"/>
  <c r="W32"/>
  <c r="W30"/>
  <c r="AZ94"/>
  <c r="W29"/>
  <c i="3" l="1" r="J30"/>
  <c i="1" r="AG96"/>
  <c i="2" r="J30"/>
  <c i="1" r="AG95"/>
  <c r="AV94"/>
  <c r="AK29"/>
  <c i="3" l="1" r="J39"/>
  <c i="2" r="J39"/>
  <c i="1" r="AN95"/>
  <c r="AN96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<sst xmlns="http://schemas.openxmlformats.org/spreadsheetml/2006/main">
  <si>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</si>
  <si>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</si>
  <si>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</si>
  <si>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</si>
  <si>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{53bf7793-68a1-49a0-8026-b706bbe69e74}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</si>
  <si>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</si>
  <si>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</si>
  <si>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</si>
  <si>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</si>
  <si>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</si>
  <si>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</si>
  <si>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</si>
  <si>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</si>
  <si>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21010B_2023</t>
  </si>
  <si>
    <t>Stavba:</t>
  </si>
  <si>
    <t>Parkovací stání na ul. Dlouhá (bytové domy 42-48) v Novém Jičíně</t>
  </si>
  <si>
    <t>KSO:</t>
  </si>
  <si>
    <t>CC-CZ:</t>
  </si>
  <si>
    <t>Místo:</t>
  </si>
  <si>
    <t>Nový Jičín</t>
  </si>
  <si>
    <t>Datum:</t>
  </si>
  <si>
    <t>2. 2. 2023</t>
  </si>
  <si>
    <t>Zadavatel:</t>
  </si>
  <si>
    <t>IČ:</t>
  </si>
  <si>
    <t>Město Nový Jičín</t>
  </si>
  <si>
    <t>DIČ:</t>
  </si>
  <si>
    <t>Zhotovitel:</t>
  </si>
  <si>
    <t xml:space="preserve"> </t>
  </si>
  <si>
    <t>Projektant:</t>
  </si>
  <si>
    <t>DOPRAPLAN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</si>
  <si>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</si>
  <si>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</si>
  <si>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</si>
  <si>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</si>
  <si>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</si>
  <si>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</si>
  <si>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</si>
  <si>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</si>
  <si>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</si>
  <si>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</si>
  <si>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</si>
  <si>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</si>
  <si>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</si>
  <si>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</si>
  <si>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</si>
  <si>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</si>
  <si>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</si>
  <si>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</si>
  <si>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</si>
  <si>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</si>
  <si>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</si>
  <si>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</si>
  <si>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</si>
  <si>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</si>
  <si>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</si>
  <si>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</si>
  <si>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</si>
  <si>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</si>
  <si>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</si>
  <si>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</si>
  <si>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</si>
  <si>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</si>
  <si>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</si>
  <si>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</si>
  <si>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</si>
  <si>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</si>
  <si>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</si>
  <si>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</si>
  <si>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</si>
  <si>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</si>
  <si>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</si>
  <si>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</si>
  <si>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</si>
  <si>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</si>
  <si>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</si>
  <si>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</si>
  <si>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</si>
  <si>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</si>
  <si>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</si>
  <si>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Ostatní a vedlejší náklady stavby</t>
  </si>
  <si>
    <t>STA</t>
  </si>
  <si>
    <t>1</t>
  </si>
  <si>
    <t>{760a7682-3073-4e4a-b1b6-07d6089278bf}</t>
  </si>
  <si>
    <t>2</t>
  </si>
  <si>
    <t>112</t>
  </si>
  <si>
    <t>Dlouhá před byt.domy 42-48 - parkovací plochy</t>
  </si>
  <si>
    <t>{5925cd71-4539-45fb-8816-b4fffeb35655}</t>
  </si>
  <si>
    <t>KRYCÍ LIST SOUPISU PRACÍ</t>
  </si>
  <si>
    <t>Objekt:</t>
  </si>
  <si>
    <t>000 - Ostatní a vedlejší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</si>
  <si>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</si>
  <si>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</si>
  <si>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</si>
  <si>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</si>
  <si>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</si>
  <si>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</si>
  <si>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</si>
  <si>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</si>
  <si>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</si>
  <si>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</si>
  <si>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</si>
  <si>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</si>
  <si>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</si>
  <si>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</si>
  <si>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</si>
  <si>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</si>
  <si>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</si>
  <si>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</si>
  <si>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</si>
  <si>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</si>
  <si>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</si>
  <si>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</si>
  <si>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</si>
  <si>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</si>
  <si>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</si>
  <si>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</si>
  <si>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</si>
  <si>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</si>
  <si>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</si>
  <si>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</si>
  <si>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</si>
  <si>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</si>
  <si>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soubor…</t>
  </si>
  <si>
    <t>CS ÚRS 2022 01</t>
  </si>
  <si>
    <t>1024</t>
  </si>
  <si>
    <t>-1838080252</t>
  </si>
  <si>
    <t>PP</t>
  </si>
  <si>
    <t>Geodetické práce před výstavbou
Poznámka k položce:_x000d_
Geodetické práce před výstavbou - vytyčení inženýrských sítí, geodetické práce před realizací stavby</t>
  </si>
  <si>
    <t>VV</t>
  </si>
  <si>
    <t>012203000</t>
  </si>
  <si>
    <t>Geodetické práce při provádění stavby</t>
  </si>
  <si>
    <t>soubor</t>
  </si>
  <si>
    <t>1337807503</t>
  </si>
  <si>
    <t>Geodetické práce při provádění stavby
Poznámka k položce:_x000d_
Geodetické práce při provádění stavby - geodetické práce pro realizaci, technická pomoc a vytyčení stavebních objektů_x000d_
Vyhotovení protokolu o vytyčení stavby se seznamem souřadnic vytyčených bodů a jejich polohopisnými (S-JTSK) a výškopisnými (Bpv) hodnotami._x000d_
vytyčení stavby, osy komunikací, polohy obrubníků_x000d_
vytyčení obvodu staveniště</t>
  </si>
  <si>
    <t>3</t>
  </si>
  <si>
    <t>012303000</t>
  </si>
  <si>
    <t>Geodetické práce po výstavbě</t>
  </si>
  <si>
    <t>-870596220</t>
  </si>
  <si>
    <t>Geodetické práce po výstavbě
Poznámka k položce:_x000d_
Geodetické práce po výstavbě - geodetické zaměření skutečného provedení pro zhotovení DSPS</t>
  </si>
  <si>
    <t>4</t>
  </si>
  <si>
    <t>012403000</t>
  </si>
  <si>
    <t>Kartografické práce</t>
  </si>
  <si>
    <t>1644547835</t>
  </si>
  <si>
    <t>Kartografické práce
vyhotovení geometrického plánu GP - 6ks</t>
  </si>
  <si>
    <t>013254000</t>
  </si>
  <si>
    <t>Dokumentace skutečného provedení stavby</t>
  </si>
  <si>
    <t>1093023888</t>
  </si>
  <si>
    <t>VRN3</t>
  </si>
  <si>
    <t>Zařízení staveniště</t>
  </si>
  <si>
    <t>6</t>
  </si>
  <si>
    <t>030001000</t>
  </si>
  <si>
    <t>1498681388</t>
  </si>
  <si>
    <t>Zařízení staveniště
Zařízení staveniště - zřízení, provoz, demontáž</t>
  </si>
  <si>
    <t>VRN4</t>
  </si>
  <si>
    <t>Inženýrská činnost</t>
  </si>
  <si>
    <t>7</t>
  </si>
  <si>
    <t>049002000</t>
  </si>
  <si>
    <t>Ostatní inženýrská činnost</t>
  </si>
  <si>
    <t>1731434662</t>
  </si>
  <si>
    <t>Ostatní inženýrská činnost
návrh, projednání a zajištění vydání stanovení přechodného DZ a vydání rozhodnutí o případné uzavírce, zajištění dopravního opatření, zajištění vyjádření k vydání Stanovení přechodné úpravy provozu</t>
  </si>
  <si>
    <t>"Projednání dopr. opatření a zajištění vydání stanovení přechodného DZ" 1</t>
  </si>
  <si>
    <t>8</t>
  </si>
  <si>
    <t>049303000</t>
  </si>
  <si>
    <t>Náklady vzniklé v souvislosti s předáním stavby</t>
  </si>
  <si>
    <t>601384011</t>
  </si>
  <si>
    <t>Náklady vzniklé v souvislosti s předáním stavby
Poznámka k položce:_x000d_
Zajištění dokladů nezbytných k vydání kolaudačního souhlasu_x000d_
zajištění dokladů k předání díla zajištění dokladů o likvidaci odpadů_x000d_
zajištění protokolu o akceptaci zakázky JDTM ZK_x000d_
zajištění dokladů o vytyčení stavby a vytyčení stávajících sítí při realizaci stavby_x000d_
zajištění provádění průběžně fotodokumentace stavby_x000d_
zajištění a kopírování atestů materiálů použitých při stavebních pracích_x000d_
zajištění a kopírování dokladů o výsledcích provedených zkoušek (dle TKP) dle příslušné projektové dokumentace_x000d_
zajištění příslušných vyjádření (Policie ČR, atd.) ke kolaudaci stavby</t>
  </si>
  <si>
    <t>VRN7</t>
  </si>
  <si>
    <t>Provozní vlivy</t>
  </si>
  <si>
    <t>9</t>
  </si>
  <si>
    <t>072002000</t>
  </si>
  <si>
    <t>Silniční provoz - dočasné dopravní značení</t>
  </si>
  <si>
    <t>kpl</t>
  </si>
  <si>
    <t>396425081</t>
  </si>
  <si>
    <t>freza</t>
  </si>
  <si>
    <t>422,8</t>
  </si>
  <si>
    <t>kusove</t>
  </si>
  <si>
    <t>22,896</t>
  </si>
  <si>
    <t>odkop</t>
  </si>
  <si>
    <t>29,325</t>
  </si>
  <si>
    <t>odstr_dlažby</t>
  </si>
  <si>
    <t>124</t>
  </si>
  <si>
    <t>odstr_zivice</t>
  </si>
  <si>
    <t>64,8</t>
  </si>
  <si>
    <t>odstran_kameniva</t>
  </si>
  <si>
    <t>188,8</t>
  </si>
  <si>
    <t>odstraneni_obrub</t>
  </si>
  <si>
    <t>odtranění stáv.obrubníků</t>
  </si>
  <si>
    <t>56</t>
  </si>
  <si>
    <t>112 - Dlouhá před byt.domy 42-48 - parkovací plochy</t>
  </si>
  <si>
    <t>odvoz_odkop</t>
  </si>
  <si>
    <t>odvoz výkopu</t>
  </si>
  <si>
    <t>sypke</t>
  </si>
  <si>
    <t>155,164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</si>
  <si>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</si>
  <si>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</si>
  <si>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</si>
  <si>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</si>
  <si>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</si>
  <si>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</si>
  <si>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</si>
  <si>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</si>
  <si>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</si>
  <si>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</si>
  <si>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</si>
  <si>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HSV</t>
  </si>
  <si>
    <t>Práce a dodávky HSV</t>
  </si>
  <si>
    <t>Zemní práce</t>
  </si>
  <si>
    <t>113106171</t>
  </si>
  <si>
    <t>Rozebrání dlažeb vozovek ze zámkové dlažby s ložem z kameniva ručně</t>
  </si>
  <si>
    <t>m2</t>
  </si>
  <si>
    <t>CS ÚRS 2023 01</t>
  </si>
  <si>
    <t>851404993</t>
  </si>
  <si>
    <t>Rozebrání dlažeb vozovek a ploch s přemístěním hmot na skládku na vzdálenost do 3 m nebo s naložením na dopravní prostředek, s jakoukoliv výplní spár ručně ze zámkové dlažby s ložem z kameniva</t>
  </si>
  <si>
    <t>"v místě dlážděné plochy chodníku, předláždění v nejnutnějším rozsahu dle situace" 116+8</t>
  </si>
  <si>
    <t>113107323</t>
  </si>
  <si>
    <t>Odstranění podkladu z kameniva drceného tl přes 200 do 300 mm strojně pl do 50 m2</t>
  </si>
  <si>
    <t>1532834093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</si>
  <si>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</si>
  <si>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"v místech plochy stáva.chodníku" 116+8</t>
  </si>
  <si>
    <t>"v místě plochy stáv. vozovky a nových park.míst" 54*1,2</t>
  </si>
  <si>
    <t>Součet</t>
  </si>
  <si>
    <t>113107342</t>
  </si>
  <si>
    <t>Odstranění podkladu živičného tl přes 50 do 100 mm strojně pl do 50 m2</t>
  </si>
  <si>
    <t>692328992</t>
  </si>
  <si>
    <t>Odstranění podkladů nebo krytů strojně plochy jednotlivě do 50 m2 s přemístěním hmot na skládku na vzdálenost do 3 m nebo s naložením na dopravní prostředek živičných, o tl. vrstvy přes 50 do 100 mm</t>
  </si>
  <si>
    <t>"v místech park.plochy" 54*1,2</t>
  </si>
  <si>
    <t>113154123</t>
  </si>
  <si>
    <t>Frézování živičného krytu tl 50 mm pruh š přes 0,5 do 1 m pl do 500 m2 bez překážek v trase</t>
  </si>
  <si>
    <t>-2142246626</t>
  </si>
  <si>
    <t>Frézování živičného podkladu nebo krytu s naložením na dopravní prostředek plochy do 500 m2 bez překážek v trase pruhu šířky přes 0,5 m do 1 m, tloušťky vrstvy 50 mm</t>
  </si>
  <si>
    <t>(54*1,2)+358</t>
  </si>
  <si>
    <t>113202111</t>
  </si>
  <si>
    <t>Vytrhání obrub krajníků obrubníků stojatých</t>
  </si>
  <si>
    <t>m</t>
  </si>
  <si>
    <t>1990127608</t>
  </si>
  <si>
    <t>Vytrhání obrub s vybouráním lože, s přemístěním hmot na skládku na vzdálenost do 3 m nebo s naložením na dopravní prostředek z krajníků nebo obrubníků stojatých</t>
  </si>
  <si>
    <t>"planimetrováno ze situace" 56</t>
  </si>
  <si>
    <t>122151104</t>
  </si>
  <si>
    <t>Odkopávky a prokopávky nezapažené v hornině třídy těžitelnosti I skupiny 1 a 2 objem do 500 m3 strojně</t>
  </si>
  <si>
    <t>m3</t>
  </si>
  <si>
    <t>-1208446606</t>
  </si>
  <si>
    <t>Odkopávky a prokopávky nezapažené strojně v hornině třídy těžitelnosti I skupiny 1 a 2 přes 100 do 500 m3</t>
  </si>
  <si>
    <t>"planimetrováno ze vzorového řezu a situace - v místě AZ pro parkoviště" 56*2,25*0,20</t>
  </si>
  <si>
    <t>"planimetrováno ze vzorového řezu a situace - pro drenáž" 55*0,15*0,50</t>
  </si>
  <si>
    <t>162751117</t>
  </si>
  <si>
    <t>Vodorovné přemístění přes 9 000 do 10000 m výkopku/sypaniny z horniny třídy těžitelnosti I skupiny 1 až 3</t>
  </si>
  <si>
    <t>1633142515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</si>
  <si>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</si>
  <si>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výkopu na skládku - přebytek výkopu"</t>
  </si>
  <si>
    <t>171152111</t>
  </si>
  <si>
    <t>Uložení sypaniny z hornin nesoudržných a sypkých do násypů zhutněných v aktivní zóně silnic a dálnic</t>
  </si>
  <si>
    <t>1885473624</t>
  </si>
  <si>
    <t>Uložení sypaniny do zhutněných násypů pro silnice, dálnice a letiště s rozprostřením sypaniny ve vrstvách, s hrubým urovnáním a uzavřením povrchu násypu z hornin nesoudržných sypkých v aktivní zóně</t>
  </si>
  <si>
    <t>M</t>
  </si>
  <si>
    <t>58344197</t>
  </si>
  <si>
    <t>štěrkodrť frakce 0/63</t>
  </si>
  <si>
    <t>t</t>
  </si>
  <si>
    <t>203166951</t>
  </si>
  <si>
    <t>10</t>
  </si>
  <si>
    <t>171201231</t>
  </si>
  <si>
    <t>Poplatek za uložení zeminy a kamení na recyklační skládce (skládkovné) kód odpadu 17 05 04</t>
  </si>
  <si>
    <t>-1323313317</t>
  </si>
  <si>
    <t>Poplatek za uložení stavebního odpadu na recyklační skládce (skládkovné) zeminy a kamení zatříděného do Katalogu odpadů pod kódem 17 05 04</t>
  </si>
  <si>
    <t>odvoz_odkop*1,8</t>
  </si>
  <si>
    <t>11</t>
  </si>
  <si>
    <t>171251201</t>
  </si>
  <si>
    <t>Uložení sypaniny na skládky nebo meziskládky</t>
  </si>
  <si>
    <t>-1156742632</t>
  </si>
  <si>
    <t>Uložení sypaniny na skládky nebo meziskládky bez hutnění s upravením uložené sypaniny do předepsaného tvaru</t>
  </si>
  <si>
    <t>12</t>
  </si>
  <si>
    <t>181911102</t>
  </si>
  <si>
    <t>Úprava pláně v hornině třídy těžitelnosti I skupiny 1 až 2 se zhutněním ručně</t>
  </si>
  <si>
    <t>-1732759991</t>
  </si>
  <si>
    <t>Úprava pláně vyrovnáním výškových rozdílů ručně v hornině třídy těžitelnosti I skupiny 1 a 2 se zhutněním</t>
  </si>
  <si>
    <t>"planimetrováno ze vzorového řezu a situace - v místě AZ pro parkoviště" 56*2,25</t>
  </si>
  <si>
    <t>"v místě obnovení kce chodníku" 50+8</t>
  </si>
  <si>
    <t>Zakládání</t>
  </si>
  <si>
    <t>13</t>
  </si>
  <si>
    <t>211531111</t>
  </si>
  <si>
    <t>Výplň odvodňovacích žeber nebo trativodů kamenivem hrubým drceným frakce 16 až 63 mm</t>
  </si>
  <si>
    <t>1811310551</t>
  </si>
  <si>
    <t>Výplň kamenivem do rýh odvodňovacích žeber nebo trativodů bez zhutnění, s úpravou povrchu výplně kamenivem hrubým drceným frakce 16 až 63 mm</t>
  </si>
  <si>
    <t>"fr. 16/32" 0,5*0,45*55</t>
  </si>
  <si>
    <t>14</t>
  </si>
  <si>
    <t>211971110</t>
  </si>
  <si>
    <t>Zřízení opláštění žeber nebo trativodů geotextilií v rýze nebo zářezu sklonu do 1:2</t>
  </si>
  <si>
    <t>318103723</t>
  </si>
  <si>
    <t>Zřízení opláštění výplně z geotextilie odvodňovacích žeber nebo trativodů v rýze nebo zářezu se stěnami šikmými o sklonu do 1:2</t>
  </si>
  <si>
    <t xml:space="preserve">"SEPARAČNÍ GEOTEXTILIE S CBR MIN. 2 KN" </t>
  </si>
  <si>
    <t>"kolem drenáže" 55*1,5</t>
  </si>
  <si>
    <t>69311096</t>
  </si>
  <si>
    <t>geotextilie netkaná separační, filtrační, ochranná s převahou recyklovaných PES vláken 200g/m3</t>
  </si>
  <si>
    <t>1274408362</t>
  </si>
  <si>
    <t>geotextilie netkaná separační, filtrační, ochranná s převahou recyklovaných PES vláken 200g/m2</t>
  </si>
  <si>
    <t>16</t>
  </si>
  <si>
    <t>212532111</t>
  </si>
  <si>
    <t>Lože pro trativody z kameniva hrubého drceného frakce 16 až 32 mm</t>
  </si>
  <si>
    <t>-181420958</t>
  </si>
  <si>
    <t>Lože pro trativody z kameniva hrubého drceného</t>
  </si>
  <si>
    <t>"tl. 50mm fr. 0/32" 55*0,45*0,05</t>
  </si>
  <si>
    <t>17</t>
  </si>
  <si>
    <t>212752212</t>
  </si>
  <si>
    <t>Trativod z drenážních trubek plastových flexibilních D do 100 mm včetně lože otevřený výkop</t>
  </si>
  <si>
    <t>CS ÚRS 2016 01</t>
  </si>
  <si>
    <t>1306984112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</si>
  <si>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</si>
  <si>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"DN100 HDPE SN8" 55</t>
  </si>
  <si>
    <t>Komunikace pozemní</t>
  </si>
  <si>
    <t>18</t>
  </si>
  <si>
    <t>564710003</t>
  </si>
  <si>
    <t>Podklad z kameniva hrubého drceného vel. 8-16 mm plochy do 100 m2 tl 70 mm</t>
  </si>
  <si>
    <t>-1156162959</t>
  </si>
  <si>
    <t>Podklad nebo kryt z kameniva hrubého drceného vel. 8-16 mm s rozprostřením a zhutněním plochy jednotlivě do 100 m2, po zhutnění tl. 70 mm</t>
  </si>
  <si>
    <t xml:space="preserve">"ŠDA 8/16 GE, ČSN 736126-1, ČSN EN 13285, tl. min 80 mm"   </t>
  </si>
  <si>
    <t>"plocha parkoviště"</t>
  </si>
  <si>
    <t>101</t>
  </si>
  <si>
    <t>19</t>
  </si>
  <si>
    <t>564720101</t>
  </si>
  <si>
    <t>Podklad z kameniva hrubého drceného vel. 16-32 mm plochy do 100 m2 tl 80 mm</t>
  </si>
  <si>
    <t>-272607600</t>
  </si>
  <si>
    <t>Podklad nebo kryt z kameniva hrubého drceného vel. 16-32 mm s rozprostřením a zhutněním plochy jednotlivě do 100 m2, po zhutnění tl. 80 mm</t>
  </si>
  <si>
    <t xml:space="preserve">"ŠDA 16/32 GE, ČSN 736126-1, ČSN EN 13285, tl. min 80 mm"   </t>
  </si>
  <si>
    <t>20</t>
  </si>
  <si>
    <t>564851111</t>
  </si>
  <si>
    <t>Podklad ze štěrkodrtě ŠD tl 150 mm</t>
  </si>
  <si>
    <t>M2</t>
  </si>
  <si>
    <t>1490271660</t>
  </si>
  <si>
    <t>Podklad ze štěrkodrti ŠD s rozprostřením a zhutněním plochy přes 100 m2, po zhutnění tl. 150 mm</t>
  </si>
  <si>
    <t xml:space="preserve">"ŠDA 0/32 GE, ČSN 736126-1, ČSN EN 13285, tl. min 150 mm"   </t>
  </si>
  <si>
    <t>101*1,05</t>
  </si>
  <si>
    <t>564851112</t>
  </si>
  <si>
    <t>Podklad ze štěrkodrtě ŠD plochy přes 100 m2 tl 160 mm</t>
  </si>
  <si>
    <t>1725228845</t>
  </si>
  <si>
    <t>Podklad ze štěrkodrti ŠD s rozprostřením a zhutněním plochy přes 100 m2, po zhutnění tl. 160 mm</t>
  </si>
  <si>
    <t>"v místě konstrukce vozovky chodníku ŠDA 0/32 GE v tl. 160 mm" 58*1,03</t>
  </si>
  <si>
    <t>22</t>
  </si>
  <si>
    <t>573211106</t>
  </si>
  <si>
    <t>Postřik živičný spojovací z asfaltu v množství 0,20 kg/m2</t>
  </si>
  <si>
    <t>-86237326</t>
  </si>
  <si>
    <t>Postřik spojovací PS bez posypu kamenivem z asfaltu silničního, v množství 0,20 kg/m2</t>
  </si>
  <si>
    <t>355</t>
  </si>
  <si>
    <t>23</t>
  </si>
  <si>
    <t>577134111</t>
  </si>
  <si>
    <t>Asfaltový beton vrstva obrusná ACO 11 (ABS) tř. I tl 40 mm š do 3 m z nemodifikovaného asfaltu</t>
  </si>
  <si>
    <t>535240612</t>
  </si>
  <si>
    <t>Asfaltový beton vrstva obrusná ACO 11 (ABS) s rozprostřením a se zhutněním z nemodifikovaného asfaltu v pruhu šířky do 3 m tř. I, po zhutnění tl. 40 mm</t>
  </si>
  <si>
    <t xml:space="preserve">"ACO 11+ 50/70  tl. 40 mm" 355</t>
  </si>
  <si>
    <t>24</t>
  </si>
  <si>
    <t>596211110</t>
  </si>
  <si>
    <t>Kladení zámkové dlažby komunikací pro pěší ručně tl 60 mm skupiny A pl do 50 m2</t>
  </si>
  <si>
    <t>-1886796432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</si>
  <si>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</si>
  <si>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"napojení plochy u chodníku"50+8</t>
  </si>
  <si>
    <t>25</t>
  </si>
  <si>
    <t>59245018</t>
  </si>
  <si>
    <t>dlažba tvar obdélník betonová 200x100x60mm přírodní</t>
  </si>
  <si>
    <t>470718571</t>
  </si>
  <si>
    <t>"šedá dlažba na chodník 200/100/60"50</t>
  </si>
  <si>
    <t>50*1,03 'Přepočtené koeficientem množství</t>
  </si>
  <si>
    <t>26</t>
  </si>
  <si>
    <t>59245006</t>
  </si>
  <si>
    <t>dlažba tvar obdélník betonová pro nevidomé 200x100x60mm barevná</t>
  </si>
  <si>
    <t>1011928589</t>
  </si>
  <si>
    <t>2+2+2+2</t>
  </si>
  <si>
    <t>8*1,03 'Přepočtené koeficientem množství</t>
  </si>
  <si>
    <t>27</t>
  </si>
  <si>
    <t>596212211</t>
  </si>
  <si>
    <t>Kladení zámkové dlažby pozemních komunikací ručně tl 80 mm skupiny A pl přes 50 do 100 m2</t>
  </si>
  <si>
    <t>-1998298580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</si>
  <si>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</si>
  <si>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"tvárnice betonová drenážní 200x200x80" 101</t>
  </si>
  <si>
    <t>28</t>
  </si>
  <si>
    <t>59245030</t>
  </si>
  <si>
    <t>dlažba tvar čtverec betonová 200x200x80mm přírodní</t>
  </si>
  <si>
    <t>-953581922</t>
  </si>
  <si>
    <t>"tvárnice betonová drenážní 200x200x80 na parkoviště" 101-3,2</t>
  </si>
  <si>
    <t>97,8*1,03 'Přepočtené koeficientem množství</t>
  </si>
  <si>
    <t>29</t>
  </si>
  <si>
    <t>59245004</t>
  </si>
  <si>
    <t>dlažba tvar čtverec betonová 200x200x80mm barevná</t>
  </si>
  <si>
    <t>-1538071272</t>
  </si>
  <si>
    <t>"pro oddělení park.stání, dlažba hladká červená" 0,2*2,0*8</t>
  </si>
  <si>
    <t>30</t>
  </si>
  <si>
    <t>599141111</t>
  </si>
  <si>
    <t>Vyplnění spár mezi silničními dílci živičnou zálivkou</t>
  </si>
  <si>
    <t>-36995238</t>
  </si>
  <si>
    <t>Vyplnění spár mezi silničními dílci jakékoliv tloušťky živičnou zálivkou</t>
  </si>
  <si>
    <t>"podél obrubníků a v místě prac.spáry" 7+7+15+56</t>
  </si>
  <si>
    <t>Trubní vedení</t>
  </si>
  <si>
    <t>31</t>
  </si>
  <si>
    <t>877355188R</t>
  </si>
  <si>
    <t>Napojení přípojky UV na potrubí</t>
  </si>
  <si>
    <t>kus</t>
  </si>
  <si>
    <t>708163063</t>
  </si>
  <si>
    <t>Napojení přípojky UV na potrubí
Navrtávka s napojovací tvarovkou včetně těsnění a materiálů
Napojení přípojky z uliční vpusti do jednotné kanalizace (navrtávkou), včetně osazení speciální průchodky zaručující vodotěsnost + napojení v kombinaci s "B" kroužkem</t>
  </si>
  <si>
    <t>P</t>
  </si>
  <si>
    <t>Poznámka k položce:_x000d_
Navrtávka s napojovací tvarovkou včetně těsnění a materiálů_x000d_
Napojení přípojky z uliční vpusti do jednotné kanalizace (navrtávkou), včetně osazení speciální průchodky zaručující vodotěsnost + napojení v kombinaci s "B" kroužkem</t>
  </si>
  <si>
    <t>32</t>
  </si>
  <si>
    <t>895941111</t>
  </si>
  <si>
    <t>Zřízení vpusti kanalizační uliční z betonových dílců typ UV-50 normální</t>
  </si>
  <si>
    <t>CS ÚRS 2017 01</t>
  </si>
  <si>
    <t>-1708105775</t>
  </si>
  <si>
    <t>33</t>
  </si>
  <si>
    <t>592238520</t>
  </si>
  <si>
    <t>dno betonové pro uliční vpusť s kalovou prohlubní TBV-Q 2a 45x30x5 cm</t>
  </si>
  <si>
    <t>1403757579</t>
  </si>
  <si>
    <t>dno betonové pro uliční vpusť s kalovou prohlubní 45x30x5 cm</t>
  </si>
  <si>
    <t>34</t>
  </si>
  <si>
    <t>59223858</t>
  </si>
  <si>
    <t>skruž pro uliční vpusť horní betonová 450x570x50mm</t>
  </si>
  <si>
    <t>919435186</t>
  </si>
  <si>
    <t>35</t>
  </si>
  <si>
    <t>59223862</t>
  </si>
  <si>
    <t>skruž pro uliční vpusť středová betonová 450x350x50mm</t>
  </si>
  <si>
    <t>1686189832</t>
  </si>
  <si>
    <t>skruž pro uliční vpusť středová betonová 450x295x50mm</t>
  </si>
  <si>
    <t>36</t>
  </si>
  <si>
    <t>592238640</t>
  </si>
  <si>
    <t>prstenec betonový pro uliční vpusť vyrovnávací TBV-Q 390/60/10a, 39x6x13 cm</t>
  </si>
  <si>
    <t>1800052004</t>
  </si>
  <si>
    <t>prstenec betonový pro uliční vpusť vyrovnávací 39 x 6 x 13 cm</t>
  </si>
  <si>
    <t>37</t>
  </si>
  <si>
    <t>592238740</t>
  </si>
  <si>
    <t>koš pozink. C3 DIN 4052, vysoký, pro rám 500/300</t>
  </si>
  <si>
    <t>-1935016993</t>
  </si>
  <si>
    <t>38</t>
  </si>
  <si>
    <t>592238780</t>
  </si>
  <si>
    <t>mříž M1 D400 DIN 19583-13, 500/500 mm</t>
  </si>
  <si>
    <t>-1000629026</t>
  </si>
  <si>
    <t>mříž vtoková pro uliční vpusti 500/500 mm</t>
  </si>
  <si>
    <t>39</t>
  </si>
  <si>
    <t>89594131R</t>
  </si>
  <si>
    <t xml:space="preserve">Odstranění vpusti kanalizační uliční z betonových dílců </t>
  </si>
  <si>
    <t>KUS</t>
  </si>
  <si>
    <t>-1398619107</t>
  </si>
  <si>
    <t>40</t>
  </si>
  <si>
    <t>899331111</t>
  </si>
  <si>
    <t>Výšková úprava uličního vstupu nebo vpusti do 200 mm zvýšením poklopu</t>
  </si>
  <si>
    <t>-1500597143</t>
  </si>
  <si>
    <t>"úprava poklopů kanal.šachet" 3</t>
  </si>
  <si>
    <t>41</t>
  </si>
  <si>
    <t>899623171</t>
  </si>
  <si>
    <t>Obetonování potrubí nebo zdiva stok betonem prostým tř. C 25/30 v otevřeném výkopu</t>
  </si>
  <si>
    <t>680242832</t>
  </si>
  <si>
    <t>Obetonování potrubí nebo zdiva stok betonem prostým v otevřeném výkopu, betonem tř. C 25/30</t>
  </si>
  <si>
    <t>"obetonování chráničky stáv. kabelu VO" 8*0,35*0,15</t>
  </si>
  <si>
    <t>Ostatní konstrukce a práce, bourání</t>
  </si>
  <si>
    <t>42</t>
  </si>
  <si>
    <t>914111111</t>
  </si>
  <si>
    <t>Montáž svislé dopravní značky do velikosti 1 m2 objímkami na sloupek nebo konzolu</t>
  </si>
  <si>
    <t>-739353752</t>
  </si>
  <si>
    <t>Montáž svislé dopravní značky základní velikosti do 1 m2 objímkami na sloupky nebo konzoly</t>
  </si>
  <si>
    <t>43</t>
  </si>
  <si>
    <t>40445625</t>
  </si>
  <si>
    <t>informativní značky provozní IP8, IP9, IP11-IP13 500x700mm</t>
  </si>
  <si>
    <t>399265488</t>
  </si>
  <si>
    <t>"IP 11c" 1</t>
  </si>
  <si>
    <t>44</t>
  </si>
  <si>
    <t>914511111</t>
  </si>
  <si>
    <t>Montáž sloupku dopravních značek délky do 3,5 m s betonovým základem</t>
  </si>
  <si>
    <t>202342518</t>
  </si>
  <si>
    <t>Montáž sloupku dopravních značek délky do 3,5 m do betonového základu</t>
  </si>
  <si>
    <t>45</t>
  </si>
  <si>
    <t>40445230</t>
  </si>
  <si>
    <t>sloupek pro dopravní značku Zn D 70mm v 3,5m</t>
  </si>
  <si>
    <t>1386742179</t>
  </si>
  <si>
    <t>46</t>
  </si>
  <si>
    <t>40445241</t>
  </si>
  <si>
    <t>patka pro sloupek Al D 70mm</t>
  </si>
  <si>
    <t>-2076224770</t>
  </si>
  <si>
    <t>47</t>
  </si>
  <si>
    <t>40445257</t>
  </si>
  <si>
    <t>svorka upínací na sloupek D 70mm</t>
  </si>
  <si>
    <t>571946359</t>
  </si>
  <si>
    <t>48</t>
  </si>
  <si>
    <t>40445254</t>
  </si>
  <si>
    <t>víčko plastové na sloupek D 70mm</t>
  </si>
  <si>
    <t>-877360548</t>
  </si>
  <si>
    <t>49</t>
  </si>
  <si>
    <t>915111111</t>
  </si>
  <si>
    <t>Vodorovné dopravní značení dělící čáry souvislé š 125 mm základní bílá barva</t>
  </si>
  <si>
    <t>350858634</t>
  </si>
  <si>
    <t>Vodorovné dopravní značení stříkané barvou dělící čára šířky 125 mm souvislá bílá základní</t>
  </si>
  <si>
    <t>"V1a" 10+10</t>
  </si>
  <si>
    <t>50</t>
  </si>
  <si>
    <t>915111115</t>
  </si>
  <si>
    <t>Vodorovné dopravní značení dělící čáry souvislé š 125 mm základní žlutá barva</t>
  </si>
  <si>
    <t>1741339741</t>
  </si>
  <si>
    <t>Vodorovné dopravní značení stříkané barvou dělící čára šířky 125 mm souvislá žlutá základní</t>
  </si>
  <si>
    <t>"V12c š.0,125m" 35+20</t>
  </si>
  <si>
    <t>51</t>
  </si>
  <si>
    <t>915131111</t>
  </si>
  <si>
    <t>Vodorovné dopravní značení přechody pro chodce, šipky, symboly základní bílá barva</t>
  </si>
  <si>
    <t>1637584444</t>
  </si>
  <si>
    <t>Vodorovné dopravní značení stříkané barvou přechody pro chodce, šipky, symboly bílé základní</t>
  </si>
  <si>
    <t>"šrafy V13a 0,5/0,5" 4+4</t>
  </si>
  <si>
    <t>52</t>
  </si>
  <si>
    <t>915611111</t>
  </si>
  <si>
    <t>Předznačení vodorovného liniového značení</t>
  </si>
  <si>
    <t>-466414286</t>
  </si>
  <si>
    <t>Předznačení pro vodorovné značení stříkané barvou nebo prováděné z nátěrových hmot liniové dělicí čáry, vodicí proužky</t>
  </si>
  <si>
    <t>"V1a š.0,125" 10+10</t>
  </si>
  <si>
    <t>"V12c š.0,125m" 55</t>
  </si>
  <si>
    <t>53</t>
  </si>
  <si>
    <t>916131213</t>
  </si>
  <si>
    <t>Osazení silničního obrubníku betonového stojatého s boční opěrou do lože z betonu prostého</t>
  </si>
  <si>
    <t>-1049901046</t>
  </si>
  <si>
    <t>Osazení silničního obrubníku betonového se zřízením lože, s vyplněním a zatřením spár cementovou maltou stojatého s boční opěrou z betonu prostého, do lože z betonu prostého</t>
  </si>
  <si>
    <t>60+2+58</t>
  </si>
  <si>
    <t>54</t>
  </si>
  <si>
    <t>59217031</t>
  </si>
  <si>
    <t>obrubník betonový silniční 1000x150x250mm</t>
  </si>
  <si>
    <t>111282157</t>
  </si>
  <si>
    <t>58</t>
  </si>
  <si>
    <t>58*1,02 'Přepočtené koeficientem množství</t>
  </si>
  <si>
    <t>55</t>
  </si>
  <si>
    <t>59217029</t>
  </si>
  <si>
    <t>obrubník betonový silniční nájezdový 1000x150x150mm</t>
  </si>
  <si>
    <t>-2001309635</t>
  </si>
  <si>
    <t>60</t>
  </si>
  <si>
    <t>60*1,02 'Přepočtené koeficientem množství</t>
  </si>
  <si>
    <t>59217030</t>
  </si>
  <si>
    <t>obrubník betonový silniční přechodový 1000x150x150-250mm</t>
  </si>
  <si>
    <t>1018624174</t>
  </si>
  <si>
    <t>57</t>
  </si>
  <si>
    <t>916991121</t>
  </si>
  <si>
    <t>Lože pod obrubníky, krajníky nebo obruby z dlažebních kostek z betonu prostého</t>
  </si>
  <si>
    <t>-1248819381</t>
  </si>
  <si>
    <t>Lože pod obrubníky, krajníky nebo obruby z dlažebních kostek z betonu prostého</t>
  </si>
  <si>
    <t>"beton s boční opěrou C20/25n XF3" 120*0,3*0,25</t>
  </si>
  <si>
    <t>919735111</t>
  </si>
  <si>
    <t>Řezání stávajícího živičného krytu hl do 50 mm</t>
  </si>
  <si>
    <t>-1209438866</t>
  </si>
  <si>
    <t>Řezání stávajícího živičného krytu nebo podkladu hloubky do 50 mm</t>
  </si>
  <si>
    <t>7+7+15</t>
  </si>
  <si>
    <t>59</t>
  </si>
  <si>
    <t>966006132</t>
  </si>
  <si>
    <t>Odstranění značek dopravních nebo orientačních se sloupky s betonovými patkami</t>
  </si>
  <si>
    <t>-1144999994</t>
  </si>
  <si>
    <t>Odstranění dopravních nebo orientačních značek se sloupkem s uložením hmot na vzdálenost do 20 m nebo s naložením na dopravní prostředek, se zásypem jam a jeho zhutněním s betonovou patkou</t>
  </si>
  <si>
    <t>"odstranění DZ vč. odvoz na skládku" 1</t>
  </si>
  <si>
    <t>997</t>
  </si>
  <si>
    <t>Přesun sutě</t>
  </si>
  <si>
    <t>997221551</t>
  </si>
  <si>
    <t>Vodorovná doprava suti ze sypkých materiálů do 1 km</t>
  </si>
  <si>
    <t>1587274776</t>
  </si>
  <si>
    <t>Vodorovná doprava suti bez naložení, ale se složením a s hrubým urovnáním ze sypkých materiálů, na vzdálenost do 1 km</t>
  </si>
  <si>
    <t>odstran_kameniva*0,25*2,0</t>
  </si>
  <si>
    <t>freza*0,05*2,2</t>
  </si>
  <si>
    <t>odstr_zivice*0,1*2,2</t>
  </si>
  <si>
    <t>61</t>
  </si>
  <si>
    <t>997221559</t>
  </si>
  <si>
    <t>Příplatek ZKD 1 km u vodorovné dopravy suti ze sypkých materiálů</t>
  </si>
  <si>
    <t>-540452265</t>
  </si>
  <si>
    <t>Vodorovná doprava suti bez naložení, ale se složením a s hrubým urovnáním Příplatek k ceně za každý další i započatý 1 km přes 1 km</t>
  </si>
  <si>
    <t>sypke*9</t>
  </si>
  <si>
    <t>62</t>
  </si>
  <si>
    <t>997221561</t>
  </si>
  <si>
    <t>Vodorovná doprava suti z kusových materiálů do 1 km</t>
  </si>
  <si>
    <t>980871689</t>
  </si>
  <si>
    <t>Vodorovná doprava suti bez naložení, ale se složením a s hrubým urovnáním z kusových materiálů, na vzdálenost do 1 km</t>
  </si>
  <si>
    <t>odstraneni_obrub*0,25*0,15*2,4</t>
  </si>
  <si>
    <t>odstr_dlažby*0,06*2,4</t>
  </si>
  <si>
    <t>63</t>
  </si>
  <si>
    <t>997221569</t>
  </si>
  <si>
    <t>Příplatek ZKD 1 km u vodorovné dopravy suti z kusových materiálů</t>
  </si>
  <si>
    <t>190733282</t>
  </si>
  <si>
    <t>kusove*9</t>
  </si>
  <si>
    <t>64</t>
  </si>
  <si>
    <t>997221611</t>
  </si>
  <si>
    <t>Nakládání suti na dopravní prostředky pro vodorovnou dopravu</t>
  </si>
  <si>
    <t>-593688013</t>
  </si>
  <si>
    <t>Nakládání na dopravní prostředky pro vodorovnou dopravu suti</t>
  </si>
  <si>
    <t>kusove+sypke</t>
  </si>
  <si>
    <t>65</t>
  </si>
  <si>
    <t>997221615</t>
  </si>
  <si>
    <t>Poplatek za uložení na skládce (skládkovné) stavebního odpadu betonového kód odpadu 17 01 01</t>
  </si>
  <si>
    <t>-1519829785</t>
  </si>
  <si>
    <t>Poplatek za uložení stavebního odpadu na skládce (skládkovné) z prostého betonu zatříděného do Katalogu odpadů pod kódem 17 01 01</t>
  </si>
  <si>
    <t>66</t>
  </si>
  <si>
    <t>997221645</t>
  </si>
  <si>
    <t>Poplatek za uložení na skládce (skládkovné) odpadu asfaltového bez dehtu kód odpadu 17 03 02</t>
  </si>
  <si>
    <t>-494793301</t>
  </si>
  <si>
    <t>Poplatek za uložení stavebního odpadu na skládce (skládkovné) asfaltového bez obsahu dehtu zatříděného do Katalogu odpadů pod kódem 17 03 02</t>
  </si>
  <si>
    <t>67</t>
  </si>
  <si>
    <t>997221655</t>
  </si>
  <si>
    <t>Poplatek za uložení na skládce (skládkovné) zeminy a kamení kód odpadu 17 05 04</t>
  </si>
  <si>
    <t>-784943232</t>
  </si>
  <si>
    <t>Poplatek za uložení stavebního odpadu na skládce (skládkovné) zeminy a kamení zatříděného do Katalogu odpadů pod kódem 17 05 04</t>
  </si>
  <si>
    <t>998</t>
  </si>
  <si>
    <t>Přesun hmot</t>
  </si>
  <si>
    <t>68</t>
  </si>
  <si>
    <t>998223011</t>
  </si>
  <si>
    <t>Přesun hmot pro pozemní komunikace s krytem dlážděným</t>
  </si>
  <si>
    <t>-1676255682</t>
  </si>
  <si>
    <t>Přesun hmot pro pozemní komunikace s krytem dlážděným dopravní vzdálenost do 200 m jakékoliv délky objektu</t>
  </si>
  <si>
    <t>Práce a dodávky M</t>
  </si>
  <si>
    <t>22-M</t>
  </si>
  <si>
    <t>Montáže technologických zařízení pro dopravní stavby</t>
  </si>
  <si>
    <t>69</t>
  </si>
  <si>
    <t>220060423</t>
  </si>
  <si>
    <t>Položení ochranné trubky do kabelového lože průměru 110 mm</t>
  </si>
  <si>
    <t>539592632</t>
  </si>
  <si>
    <t>3+3</t>
  </si>
  <si>
    <t>70</t>
  </si>
  <si>
    <t>RMAT0001</t>
  </si>
  <si>
    <t>ochranná trubka - půlená chránička DN 110</t>
  </si>
  <si>
    <t>128</t>
  </si>
  <si>
    <t>1603890887</t>
  </si>
  <si>
    <t>ochranná trubka - půlená chránička DN 110 (např.Kopohalf)</t>
  </si>
  <si>
    <t>71</t>
  </si>
  <si>
    <t>34571356</t>
  </si>
  <si>
    <t>trubka elektroinstalační ohebná dvouplášťová korugovaná (chránička) D 100/120mm, HDPE+LDPE</t>
  </si>
  <si>
    <t>-1696214438</t>
  </si>
  <si>
    <t>46-M</t>
  </si>
  <si>
    <t>Zemní práce při extr.mont.pracích</t>
  </si>
  <si>
    <t>72</t>
  </si>
  <si>
    <t>460161172</t>
  </si>
  <si>
    <t>Hloubení kabelových rýh ručně š 35 cm hl 80 cm v hornině tř I skupiny 3</t>
  </si>
  <si>
    <t>-690296532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</si>
  <si>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</si>
  <si>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73</t>
  </si>
  <si>
    <t>460431111</t>
  </si>
  <si>
    <t>Zásyp kabelových rýh ručně se zhutněním š 35 cm hl 10 cm z horniny tř I skupiny 1 a 2</t>
  </si>
  <si>
    <t>-820643589</t>
  </si>
  <si>
    <t>Zásyp kabelových rýh ručně s přemístění sypaniny ze vzdálenosti do 10 m, s uložením výkopku ve vrstvách včetně zhutnění a úpravy povrchu šířky 35 cm hloubky 10 cm z horniny třídy těžitelnosti I skupiny 1 a 2</t>
  </si>
  <si>
    <t>74</t>
  </si>
  <si>
    <t>460431112</t>
  </si>
  <si>
    <t>Zásyp kabelových rýh ručně se zhutněním š 35 cm hl 10 cm z horniny tř I skupiny 3</t>
  </si>
  <si>
    <t>1285483662</t>
  </si>
  <si>
    <t>Zásyp kabelových rýh ručně s přemístění sypaniny ze vzdálenosti do 10 m, s uložením výkopku ve vrstvách včetně zhutnění a úpravy povrchu šířky 35 cm hloubky 10 cm z horniny třídy těžitelnosti I skupiny 3</t>
  </si>
  <si>
    <t>75</t>
  </si>
  <si>
    <t>58344171</t>
  </si>
  <si>
    <t>štěrkodrť frakce 0/32</t>
  </si>
  <si>
    <t>256</t>
  </si>
  <si>
    <t>-826275099</t>
  </si>
  <si>
    <t>76</t>
  </si>
  <si>
    <t>460661111</t>
  </si>
  <si>
    <t>Kabelové lože z písku pro kabely nn bez zakrytí š lože do 35 cm</t>
  </si>
  <si>
    <t>-1802774846</t>
  </si>
  <si>
    <t>Kabelové lože z písku včetně podsypu, zhutnění a urovnání povrchu pro kabely nn bez zakrytí, šířky do 35 cm</t>
  </si>
  <si>
    <t>77</t>
  </si>
  <si>
    <t>460671112</t>
  </si>
  <si>
    <t>Výstražná fólie pro krytí kabelů šířky 25 cm</t>
  </si>
  <si>
    <t>1172385341</t>
  </si>
  <si>
    <t>Výstražná fólie z PVC pro krytí kabelů včetně vyrovnání povrchu rýhy, rozvinutí a uložení fólie šířky do 25 cm</t>
  </si>
  <si>
    <t>SEZNAM FIGUR</t>
  </si>
  <si>
    <t>Výměra</t>
  </si>
  <si>
    <t xml:space="preserve"> 112</t>
  </si>
  <si>
    <t>A49</t>
  </si>
  <si>
    <t>A57</t>
  </si>
  <si>
    <t>A73</t>
  </si>
  <si>
    <t>drn</t>
  </si>
  <si>
    <t>sejmutí drnu</t>
  </si>
  <si>
    <t>Použití figury:</t>
  </si>
  <si>
    <t>odstr_panely</t>
  </si>
  <si>
    <t>odstraneni_asfalt</t>
  </si>
  <si>
    <t>odstranění asfalt</t>
  </si>
  <si>
    <t>odstraneni_dlazby</t>
  </si>
  <si>
    <t>odstranění staré dlažby betonové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</si>
</sst>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S4" s="18" t="s">
        <v>11</v>
      </c>
    </row>
    <row r="5" s="1" customFormat="1" ht="12" customHeight="1">
      <c r="B5" s="21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S5" s="18" t="s">
        <v>6</v>
      </c>
    </row>
    <row r="6" s="1" customFormat="1" ht="36.96" customHeight="1">
      <c r="B6" s="21"/>
      <c r="D6" s="26" t="s">
        <v>14</v>
      </c>
      <c r="K6" s="27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S6" s="18" t="s">
        <v>6</v>
      </c>
    </row>
    <row r="7" s="1" customFormat="1" ht="12" customHeight="1">
      <c r="B7" s="21"/>
      <c r="D7" s="28" t="s">
        <v>16</v>
      </c>
      <c r="K7" s="25" t="s">
        <v>1</v>
      </c>
      <c r="AK7" s="28" t="s">
        <v>17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18</v>
      </c>
      <c r="K8" s="25" t="s">
        <v>19</v>
      </c>
      <c r="AK8" s="28" t="s">
        <v>20</v>
      </c>
      <c r="AN8" s="25" t="s">
        <v>21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22</v>
      </c>
      <c r="AK10" s="28" t="s">
        <v>23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24</v>
      </c>
      <c r="AK11" s="28" t="s">
        <v>25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26</v>
      </c>
      <c r="AK13" s="28" t="s">
        <v>23</v>
      </c>
      <c r="AN13" s="25" t="s">
        <v>1</v>
      </c>
      <c r="AR13" s="21"/>
      <c r="BS13" s="18" t="s">
        <v>6</v>
      </c>
    </row>
    <row r="14">
      <c r="B14" s="21"/>
      <c r="E14" s="25" t="s">
        <v>27</v>
      </c>
      <c r="AK14" s="28" t="s">
        <v>25</v>
      </c>
      <c r="AN14" s="25" t="s">
        <v>1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28</v>
      </c>
      <c r="AK16" s="28" t="s">
        <v>23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29</v>
      </c>
      <c r="AK17" s="28" t="s">
        <v>25</v>
      </c>
      <c r="AN17" s="25" t="s">
        <v>1</v>
      </c>
      <c r="AR17" s="21"/>
      <c r="BS17" s="18" t="s">
        <v>30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31</v>
      </c>
      <c r="AK19" s="28" t="s">
        <v>23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27</v>
      </c>
      <c r="AK20" s="28" t="s">
        <v>25</v>
      </c>
      <c r="AN20" s="25" t="s">
        <v>1</v>
      </c>
      <c r="AR20" s="21"/>
      <c r="BS20" s="18" t="s">
        <v>30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32</v>
      </c>
      <c r="AR22" s="21"/>
    </row>
    <row r="23" s="1" customFormat="1" ht="16.5" customHeight="1">
      <c r="B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1235640.97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34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35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36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3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9">
        <f>ROUND(AZ94, 2)</f>
        <v>1235640.97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9">
        <f>ROUND(AV94, 2)</f>
        <v>259484.60000000001</v>
      </c>
      <c r="AL29" s="3"/>
      <c r="AM29" s="3"/>
      <c r="AN29" s="3"/>
      <c r="AO29" s="3"/>
      <c r="AP29" s="3"/>
      <c r="AQ29" s="3"/>
      <c r="AR29" s="37"/>
      <c r="BE29" s="3"/>
    </row>
    <row r="30" s="3" customFormat="1" ht="14.4" customHeight="1">
      <c r="A30" s="3"/>
      <c r="B30" s="37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38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9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9">
        <f>ROUND(AW94, 2)</f>
        <v>0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3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9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9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38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9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9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3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9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9">
        <v>0</v>
      </c>
      <c r="AL33" s="3"/>
      <c r="AM33" s="3"/>
      <c r="AN33" s="3"/>
      <c r="AO33" s="3"/>
      <c r="AP33" s="3"/>
      <c r="AQ33" s="3"/>
      <c r="AR33" s="37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44" t="s">
        <v>45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1495125.5700000001</v>
      </c>
      <c r="AL35" s="42"/>
      <c r="AM35" s="42"/>
      <c r="AN35" s="42"/>
      <c r="AO35" s="46"/>
      <c r="AP35" s="40"/>
      <c r="AQ35" s="40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R49" s="4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0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0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0" t="s">
        <v>48</v>
      </c>
      <c r="AI60" s="34"/>
      <c r="AJ60" s="34"/>
      <c r="AK60" s="34"/>
      <c r="AL60" s="34"/>
      <c r="AM60" s="50" t="s">
        <v>49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48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51</v>
      </c>
      <c r="AI64" s="51"/>
      <c r="AJ64" s="51"/>
      <c r="AK64" s="51"/>
      <c r="AL64" s="51"/>
      <c r="AM64" s="51"/>
      <c r="AN64" s="51"/>
      <c r="AO64" s="51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0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0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0" t="s">
        <v>48</v>
      </c>
      <c r="AI75" s="34"/>
      <c r="AJ75" s="34"/>
      <c r="AK75" s="34"/>
      <c r="AL75" s="34"/>
      <c r="AM75" s="50" t="s">
        <v>49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2"/>
      <c r="B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2"/>
      <c r="BE81" s="31"/>
    </row>
    <row r="82" s="2" customFormat="1" ht="24.96" customHeight="1">
      <c r="A82" s="31"/>
      <c r="B82" s="32"/>
      <c r="C82" s="22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56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21010B_2023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6"/>
      <c r="BE84" s="4"/>
    </row>
    <row r="85" s="5" customFormat="1" ht="36.96" customHeight="1">
      <c r="A85" s="5"/>
      <c r="B85" s="57"/>
      <c r="C85" s="58" t="s">
        <v>14</v>
      </c>
      <c r="D85" s="5"/>
      <c r="E85" s="5"/>
      <c r="F85" s="5"/>
      <c r="G85" s="5"/>
      <c r="H85" s="5"/>
      <c r="I85" s="5"/>
      <c r="J85" s="5"/>
      <c r="K85" s="5"/>
      <c r="L85" s="59" t="str">
        <f>K6</f>
        <v>Parkovací stání na ul. Dlouhá (bytové domy 42-48) v Novém Jičíně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7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Nový Jičín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20</v>
      </c>
      <c r="AJ87" s="31"/>
      <c r="AK87" s="31"/>
      <c r="AL87" s="31"/>
      <c r="AM87" s="61" t="str">
        <f>IF(AN8= "","",AN8)</f>
        <v>2. 2. 2023</v>
      </c>
      <c r="AN87" s="61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15.15" customHeight="1">
      <c r="A89" s="31"/>
      <c r="B89" s="32"/>
      <c r="C89" s="28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Nový Jičín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28</v>
      </c>
      <c r="AJ89" s="31"/>
      <c r="AK89" s="31"/>
      <c r="AL89" s="31"/>
      <c r="AM89" s="62" t="str">
        <f>IF(E17="","",E17)</f>
        <v>DOPRAPLAN s.r.o.</v>
      </c>
      <c r="AN89" s="4"/>
      <c r="AO89" s="4"/>
      <c r="AP89" s="4"/>
      <c r="AQ89" s="31"/>
      <c r="AR89" s="32"/>
      <c r="AS89" s="63" t="s">
        <v>53</v>
      </c>
      <c r="AT89" s="6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1"/>
    </row>
    <row r="90" s="2" customFormat="1" ht="15.15" customHeight="1">
      <c r="A90" s="31"/>
      <c r="B90" s="32"/>
      <c r="C90" s="28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31</v>
      </c>
      <c r="AJ90" s="31"/>
      <c r="AK90" s="31"/>
      <c r="AL90" s="31"/>
      <c r="AM90" s="62" t="str">
        <f>IF(E20="","",E20)</f>
        <v xml:space="preserve"> </v>
      </c>
      <c r="AN90" s="4"/>
      <c r="AO90" s="4"/>
      <c r="AP90" s="4"/>
      <c r="AQ90" s="31"/>
      <c r="AR90" s="32"/>
      <c r="AS90" s="67"/>
      <c r="AT90" s="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67"/>
      <c r="AT91" s="6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1"/>
    </row>
    <row r="92" s="2" customFormat="1" ht="29.28" customHeight="1">
      <c r="A92" s="31"/>
      <c r="B92" s="32"/>
      <c r="C92" s="71" t="s">
        <v>54</v>
      </c>
      <c r="D92" s="72"/>
      <c r="E92" s="72"/>
      <c r="F92" s="72"/>
      <c r="G92" s="72"/>
      <c r="H92" s="73"/>
      <c r="I92" s="74" t="s">
        <v>55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56</v>
      </c>
      <c r="AH92" s="72"/>
      <c r="AI92" s="72"/>
      <c r="AJ92" s="72"/>
      <c r="AK92" s="72"/>
      <c r="AL92" s="72"/>
      <c r="AM92" s="72"/>
      <c r="AN92" s="74" t="s">
        <v>57</v>
      </c>
      <c r="AO92" s="72"/>
      <c r="AP92" s="76"/>
      <c r="AQ92" s="77" t="s">
        <v>58</v>
      </c>
      <c r="AR92" s="32"/>
      <c r="AS92" s="78" t="s">
        <v>59</v>
      </c>
      <c r="AT92" s="79" t="s">
        <v>60</v>
      </c>
      <c r="AU92" s="79" t="s">
        <v>61</v>
      </c>
      <c r="AV92" s="79" t="s">
        <v>62</v>
      </c>
      <c r="AW92" s="79" t="s">
        <v>63</v>
      </c>
      <c r="AX92" s="79" t="s">
        <v>64</v>
      </c>
      <c r="AY92" s="79" t="s">
        <v>65</v>
      </c>
      <c r="AZ92" s="79" t="s">
        <v>66</v>
      </c>
      <c r="BA92" s="79" t="s">
        <v>67</v>
      </c>
      <c r="BB92" s="79" t="s">
        <v>68</v>
      </c>
      <c r="BC92" s="79" t="s">
        <v>69</v>
      </c>
      <c r="BD92" s="80" t="s">
        <v>70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3"/>
      <c r="BE93" s="31"/>
    </row>
    <row r="94" s="6" customFormat="1" ht="32.4" customHeight="1">
      <c r="A94" s="6"/>
      <c r="B94" s="84"/>
      <c r="C94" s="85" t="s">
        <v>71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7">
        <f>ROUND(SUM(AG95:AG96),2)</f>
        <v>1235640.97</v>
      </c>
      <c r="AH94" s="87"/>
      <c r="AI94" s="87"/>
      <c r="AJ94" s="87"/>
      <c r="AK94" s="87"/>
      <c r="AL94" s="87"/>
      <c r="AM94" s="87"/>
      <c r="AN94" s="88">
        <f>SUM(AG94,AT94)</f>
        <v>1495125.5700000001</v>
      </c>
      <c r="AO94" s="88"/>
      <c r="AP94" s="88"/>
      <c r="AQ94" s="89" t="s">
        <v>1</v>
      </c>
      <c r="AR94" s="84"/>
      <c r="AS94" s="90">
        <f>ROUND(SUM(AS95:AS96),2)</f>
        <v>0</v>
      </c>
      <c r="AT94" s="91">
        <f>ROUND(SUM(AV94:AW94),2)</f>
        <v>259484.60000000001</v>
      </c>
      <c r="AU94" s="92">
        <f>ROUND(SUM(AU95:AU96),5)</f>
        <v>495.37963999999999</v>
      </c>
      <c r="AV94" s="91">
        <f>ROUND(AZ94*L29,2)</f>
        <v>259484.60000000001</v>
      </c>
      <c r="AW94" s="91">
        <f>ROUND(BA94*L30,2)</f>
        <v>0</v>
      </c>
      <c r="AX94" s="91">
        <f>ROUND(BB94*L29,2)</f>
        <v>0</v>
      </c>
      <c r="AY94" s="91">
        <f>ROUND(BC94*L30,2)</f>
        <v>0</v>
      </c>
      <c r="AZ94" s="91">
        <f>ROUND(SUM(AZ95:AZ96),2)</f>
        <v>1235640.97</v>
      </c>
      <c r="BA94" s="91">
        <f>ROUND(SUM(BA95:BA96),2)</f>
        <v>0</v>
      </c>
      <c r="BB94" s="91">
        <f>ROUND(SUM(BB95:BB96),2)</f>
        <v>0</v>
      </c>
      <c r="BC94" s="91">
        <f>ROUND(SUM(BC95:BC96),2)</f>
        <v>0</v>
      </c>
      <c r="BD94" s="93">
        <f>ROUND(SUM(BD95:BD96),2)</f>
        <v>0</v>
      </c>
      <c r="BE94" s="6"/>
      <c r="BS94" s="94" t="s">
        <v>72</v>
      </c>
      <c r="BT94" s="94" t="s">
        <v>73</v>
      </c>
      <c r="BU94" s="95" t="s">
        <v>74</v>
      </c>
      <c r="BV94" s="94" t="s">
        <v>75</v>
      </c>
      <c r="BW94" s="94" t="s">
        <v>4</v>
      </c>
      <c r="BX94" s="94" t="s">
        <v>76</v>
      </c>
      <c r="CL94" s="94" t="s">
        <v>1</v>
      </c>
    </row>
    <row r="95" s="7" customFormat="1" ht="16.5" customHeight="1">
      <c r="A95" s="96" t="s">
        <v>77</v>
      </c>
      <c r="B95" s="97"/>
      <c r="C95" s="98"/>
      <c r="D95" s="99" t="s">
        <v>78</v>
      </c>
      <c r="E95" s="99"/>
      <c r="F95" s="99"/>
      <c r="G95" s="99"/>
      <c r="H95" s="99"/>
      <c r="I95" s="100"/>
      <c r="J95" s="99" t="s">
        <v>79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101">
        <f>'000 - Ostatní a vedlejší ...'!J30</f>
        <v>159000</v>
      </c>
      <c r="AH95" s="100"/>
      <c r="AI95" s="100"/>
      <c r="AJ95" s="100"/>
      <c r="AK95" s="100"/>
      <c r="AL95" s="100"/>
      <c r="AM95" s="100"/>
      <c r="AN95" s="101">
        <f>SUM(AG95,AT95)</f>
        <v>192390</v>
      </c>
      <c r="AO95" s="100"/>
      <c r="AP95" s="100"/>
      <c r="AQ95" s="102" t="s">
        <v>80</v>
      </c>
      <c r="AR95" s="97"/>
      <c r="AS95" s="103">
        <v>0</v>
      </c>
      <c r="AT95" s="104">
        <f>ROUND(SUM(AV95:AW95),2)</f>
        <v>33390</v>
      </c>
      <c r="AU95" s="105">
        <f>'000 - Ostatní a vedlejší ...'!P121</f>
        <v>0</v>
      </c>
      <c r="AV95" s="104">
        <f>'000 - Ostatní a vedlejší ...'!J33</f>
        <v>33390</v>
      </c>
      <c r="AW95" s="104">
        <f>'000 - Ostatní a vedlejší ...'!J34</f>
        <v>0</v>
      </c>
      <c r="AX95" s="104">
        <f>'000 - Ostatní a vedlejší ...'!J35</f>
        <v>0</v>
      </c>
      <c r="AY95" s="104">
        <f>'000 - Ostatní a vedlejší ...'!J36</f>
        <v>0</v>
      </c>
      <c r="AZ95" s="104">
        <f>'000 - Ostatní a vedlejší ...'!F33</f>
        <v>159000</v>
      </c>
      <c r="BA95" s="104">
        <f>'000 - Ostatní a vedlejší ...'!F34</f>
        <v>0</v>
      </c>
      <c r="BB95" s="104">
        <f>'000 - Ostatní a vedlejší ...'!F35</f>
        <v>0</v>
      </c>
      <c r="BC95" s="104">
        <f>'000 - Ostatní a vedlejší ...'!F36</f>
        <v>0</v>
      </c>
      <c r="BD95" s="106">
        <f>'000 - Ostatní a vedlejší ...'!F37</f>
        <v>0</v>
      </c>
      <c r="BE95" s="7"/>
      <c r="BT95" s="107" t="s">
        <v>81</v>
      </c>
      <c r="BV95" s="107" t="s">
        <v>75</v>
      </c>
      <c r="BW95" s="107" t="s">
        <v>82</v>
      </c>
      <c r="BX95" s="107" t="s">
        <v>4</v>
      </c>
      <c r="CL95" s="107" t="s">
        <v>1</v>
      </c>
      <c r="CM95" s="107" t="s">
        <v>83</v>
      </c>
    </row>
    <row r="96" s="7" customFormat="1" ht="24.75" customHeight="1">
      <c r="A96" s="96" t="s">
        <v>77</v>
      </c>
      <c r="B96" s="97"/>
      <c r="C96" s="98"/>
      <c r="D96" s="99" t="s">
        <v>84</v>
      </c>
      <c r="E96" s="99"/>
      <c r="F96" s="99"/>
      <c r="G96" s="99"/>
      <c r="H96" s="99"/>
      <c r="I96" s="100"/>
      <c r="J96" s="99" t="s">
        <v>85</v>
      </c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101">
        <f>'112 - Dlouhá před byt.dom...'!J30</f>
        <v>1076640.97</v>
      </c>
      <c r="AH96" s="100"/>
      <c r="AI96" s="100"/>
      <c r="AJ96" s="100"/>
      <c r="AK96" s="100"/>
      <c r="AL96" s="100"/>
      <c r="AM96" s="100"/>
      <c r="AN96" s="101">
        <f>SUM(AG96,AT96)</f>
        <v>1302735.5700000001</v>
      </c>
      <c r="AO96" s="100"/>
      <c r="AP96" s="100"/>
      <c r="AQ96" s="102" t="s">
        <v>80</v>
      </c>
      <c r="AR96" s="97"/>
      <c r="AS96" s="108">
        <v>0</v>
      </c>
      <c r="AT96" s="109">
        <f>ROUND(SUM(AV96:AW96),2)</f>
        <v>226094.60000000001</v>
      </c>
      <c r="AU96" s="110">
        <f>'112 - Dlouhá před byt.dom...'!P127</f>
        <v>495.37963800000006</v>
      </c>
      <c r="AV96" s="109">
        <f>'112 - Dlouhá před byt.dom...'!J33</f>
        <v>226094.60000000001</v>
      </c>
      <c r="AW96" s="109">
        <f>'112 - Dlouhá před byt.dom...'!J34</f>
        <v>0</v>
      </c>
      <c r="AX96" s="109">
        <f>'112 - Dlouhá před byt.dom...'!J35</f>
        <v>0</v>
      </c>
      <c r="AY96" s="109">
        <f>'112 - Dlouhá před byt.dom...'!J36</f>
        <v>0</v>
      </c>
      <c r="AZ96" s="109">
        <f>'112 - Dlouhá před byt.dom...'!F33</f>
        <v>1076640.97</v>
      </c>
      <c r="BA96" s="109">
        <f>'112 - Dlouhá před byt.dom...'!F34</f>
        <v>0</v>
      </c>
      <c r="BB96" s="109">
        <f>'112 - Dlouhá před byt.dom...'!F35</f>
        <v>0</v>
      </c>
      <c r="BC96" s="109">
        <f>'112 - Dlouhá před byt.dom...'!F36</f>
        <v>0</v>
      </c>
      <c r="BD96" s="111">
        <f>'112 - Dlouhá před byt.dom...'!F37</f>
        <v>0</v>
      </c>
      <c r="BE96" s="7"/>
      <c r="BT96" s="107" t="s">
        <v>81</v>
      </c>
      <c r="BV96" s="107" t="s">
        <v>75</v>
      </c>
      <c r="BW96" s="107" t="s">
        <v>86</v>
      </c>
      <c r="BX96" s="107" t="s">
        <v>4</v>
      </c>
      <c r="CL96" s="107" t="s">
        <v>1</v>
      </c>
      <c r="CM96" s="107" t="s">
        <v>83</v>
      </c>
    </row>
    <row r="9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="2" customFormat="1" ht="6.96" customHeight="1">
      <c r="A98" s="31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0 - Ostatní a vedlejší ...'!C2" display="/"/>
    <hyperlink ref="A96" location="'112 - Dlouhá před byt.do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2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87</v>
      </c>
      <c r="L4" s="21"/>
      <c r="M4" s="113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14" t="str">
        <f>'Rekapitulace stavby'!K6</f>
        <v>Parkovací stání na ul. Dlouhá (bytové domy 42-48) v Novém Jičíně</v>
      </c>
      <c r="F7" s="28"/>
      <c r="G7" s="28"/>
      <c r="H7" s="28"/>
      <c r="L7" s="21"/>
    </row>
    <row r="8" s="2" customFormat="1" ht="12" customHeight="1">
      <c r="A8" s="31"/>
      <c r="B8" s="32"/>
      <c r="C8" s="31"/>
      <c r="D8" s="28" t="s">
        <v>88</v>
      </c>
      <c r="E8" s="31"/>
      <c r="F8" s="31"/>
      <c r="G8" s="31"/>
      <c r="H8" s="31"/>
      <c r="I8" s="31"/>
      <c r="J8" s="31"/>
      <c r="K8" s="31"/>
      <c r="L8" s="47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2"/>
      <c r="C9" s="31"/>
      <c r="D9" s="31"/>
      <c r="E9" s="59" t="s">
        <v>89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2"/>
      <c r="C11" s="31"/>
      <c r="D11" s="28" t="s">
        <v>16</v>
      </c>
      <c r="E11" s="31"/>
      <c r="F11" s="25" t="s">
        <v>1</v>
      </c>
      <c r="G11" s="31"/>
      <c r="H11" s="31"/>
      <c r="I11" s="28" t="s">
        <v>17</v>
      </c>
      <c r="J11" s="25" t="s">
        <v>1</v>
      </c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18</v>
      </c>
      <c r="E12" s="31"/>
      <c r="F12" s="25" t="s">
        <v>19</v>
      </c>
      <c r="G12" s="31"/>
      <c r="H12" s="31"/>
      <c r="I12" s="28" t="s">
        <v>20</v>
      </c>
      <c r="J12" s="61" t="str">
        <f>'Rekapitulace stavby'!AN8</f>
        <v>2. 2. 2023</v>
      </c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22</v>
      </c>
      <c r="E14" s="31"/>
      <c r="F14" s="31"/>
      <c r="G14" s="31"/>
      <c r="H14" s="31"/>
      <c r="I14" s="28" t="s">
        <v>23</v>
      </c>
      <c r="J14" s="25" t="s">
        <v>1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2"/>
      <c r="C15" s="31"/>
      <c r="D15" s="31"/>
      <c r="E15" s="25" t="s">
        <v>24</v>
      </c>
      <c r="F15" s="31"/>
      <c r="G15" s="31"/>
      <c r="H15" s="31"/>
      <c r="I15" s="28" t="s">
        <v>25</v>
      </c>
      <c r="J15" s="25" t="s">
        <v>1</v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2"/>
      <c r="C17" s="31"/>
      <c r="D17" s="28" t="s">
        <v>26</v>
      </c>
      <c r="E17" s="31"/>
      <c r="F17" s="31"/>
      <c r="G17" s="31"/>
      <c r="H17" s="31"/>
      <c r="I17" s="28" t="s">
        <v>23</v>
      </c>
      <c r="J17" s="25" t="str">
        <f>'Rekapitulace stavby'!AN13</f>
        <v/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2"/>
      <c r="C18" s="31"/>
      <c r="D18" s="31"/>
      <c r="E18" s="25" t="str">
        <f>'Rekapitulace stavby'!E14</f>
        <v xml:space="preserve"> </v>
      </c>
      <c r="F18" s="25"/>
      <c r="G18" s="25"/>
      <c r="H18" s="25"/>
      <c r="I18" s="28" t="s">
        <v>25</v>
      </c>
      <c r="J18" s="25" t="str">
        <f>'Rekapitulace stavby'!AN14</f>
        <v/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2"/>
      <c r="C20" s="31"/>
      <c r="D20" s="28" t="s">
        <v>28</v>
      </c>
      <c r="E20" s="31"/>
      <c r="F20" s="31"/>
      <c r="G20" s="31"/>
      <c r="H20" s="31"/>
      <c r="I20" s="28" t="s">
        <v>23</v>
      </c>
      <c r="J20" s="25" t="s">
        <v>1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2"/>
      <c r="C21" s="31"/>
      <c r="D21" s="31"/>
      <c r="E21" s="25" t="s">
        <v>29</v>
      </c>
      <c r="F21" s="31"/>
      <c r="G21" s="31"/>
      <c r="H21" s="31"/>
      <c r="I21" s="28" t="s">
        <v>25</v>
      </c>
      <c r="J21" s="25" t="s">
        <v>1</v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2"/>
      <c r="C23" s="31"/>
      <c r="D23" s="28" t="s">
        <v>31</v>
      </c>
      <c r="E23" s="31"/>
      <c r="F23" s="31"/>
      <c r="G23" s="31"/>
      <c r="H23" s="31"/>
      <c r="I23" s="28" t="s">
        <v>23</v>
      </c>
      <c r="J23" s="25" t="str">
        <f>IF('Rekapitulace stavby'!AN19="","",'Rekapitulace stavby'!AN19)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2"/>
      <c r="C24" s="31"/>
      <c r="D24" s="31"/>
      <c r="E24" s="25" t="str">
        <f>IF('Rekapitulace stavby'!E20="","",'Rekapitulace stavby'!E20)</f>
        <v xml:space="preserve"> </v>
      </c>
      <c r="F24" s="31"/>
      <c r="G24" s="31"/>
      <c r="H24" s="31"/>
      <c r="I24" s="28" t="s">
        <v>25</v>
      </c>
      <c r="J24" s="25" t="str">
        <f>IF('Rekapitulace stavby'!AN20="","",'Rekapitulace stavby'!AN20)</f>
        <v/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2"/>
      <c r="C26" s="31"/>
      <c r="D26" s="28" t="s">
        <v>32</v>
      </c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15"/>
      <c r="B27" s="116"/>
      <c r="C27" s="115"/>
      <c r="D27" s="115"/>
      <c r="E27" s="29" t="s">
        <v>1</v>
      </c>
      <c r="F27" s="29"/>
      <c r="G27" s="29"/>
      <c r="H27" s="2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2"/>
      <c r="E29" s="82"/>
      <c r="F29" s="82"/>
      <c r="G29" s="82"/>
      <c r="H29" s="82"/>
      <c r="I29" s="82"/>
      <c r="J29" s="82"/>
      <c r="K29" s="82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2"/>
      <c r="C30" s="31"/>
      <c r="D30" s="118" t="s">
        <v>33</v>
      </c>
      <c r="E30" s="31"/>
      <c r="F30" s="31"/>
      <c r="G30" s="31"/>
      <c r="H30" s="31"/>
      <c r="I30" s="31"/>
      <c r="J30" s="88">
        <f>ROUND(J121, 2)</f>
        <v>159000</v>
      </c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2"/>
      <c r="C32" s="31"/>
      <c r="D32" s="31"/>
      <c r="E32" s="31"/>
      <c r="F32" s="36" t="s">
        <v>35</v>
      </c>
      <c r="G32" s="31"/>
      <c r="H32" s="31"/>
      <c r="I32" s="36" t="s">
        <v>34</v>
      </c>
      <c r="J32" s="36" t="s">
        <v>36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2"/>
      <c r="C33" s="31"/>
      <c r="D33" s="119" t="s">
        <v>37</v>
      </c>
      <c r="E33" s="28" t="s">
        <v>38</v>
      </c>
      <c r="F33" s="120">
        <f>ROUND((SUM(BE121:BE153)),  2)</f>
        <v>159000</v>
      </c>
      <c r="G33" s="31"/>
      <c r="H33" s="31"/>
      <c r="I33" s="121">
        <v>0.20999999999999999</v>
      </c>
      <c r="J33" s="120">
        <f>ROUND(((SUM(BE121:BE153))*I33),  2)</f>
        <v>33390</v>
      </c>
      <c r="K33" s="31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28" t="s">
        <v>39</v>
      </c>
      <c r="F34" s="120">
        <f>ROUND((SUM(BF121:BF153)),  2)</f>
        <v>0</v>
      </c>
      <c r="G34" s="31"/>
      <c r="H34" s="31"/>
      <c r="I34" s="121">
        <v>0.14999999999999999</v>
      </c>
      <c r="J34" s="120">
        <f>ROUND(((SUM(BF121:BF153))*I34),  2)</f>
        <v>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40</v>
      </c>
      <c r="F35" s="120">
        <f>ROUND((SUM(BG121:BG153)),  2)</f>
        <v>0</v>
      </c>
      <c r="G35" s="31"/>
      <c r="H35" s="31"/>
      <c r="I35" s="121">
        <v>0.20999999999999999</v>
      </c>
      <c r="J35" s="120">
        <f>0</f>
        <v>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41</v>
      </c>
      <c r="F36" s="120">
        <f>ROUND((SUM(BH121:BH153)),  2)</f>
        <v>0</v>
      </c>
      <c r="G36" s="31"/>
      <c r="H36" s="31"/>
      <c r="I36" s="121">
        <v>0.14999999999999999</v>
      </c>
      <c r="J36" s="120">
        <f>0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42</v>
      </c>
      <c r="F37" s="120">
        <f>ROUND((SUM(BI121:BI153)),  2)</f>
        <v>0</v>
      </c>
      <c r="G37" s="31"/>
      <c r="H37" s="31"/>
      <c r="I37" s="121">
        <v>0</v>
      </c>
      <c r="J37" s="120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2"/>
      <c r="C39" s="122"/>
      <c r="D39" s="123" t="s">
        <v>43</v>
      </c>
      <c r="E39" s="73"/>
      <c r="F39" s="73"/>
      <c r="G39" s="124" t="s">
        <v>44</v>
      </c>
      <c r="H39" s="125" t="s">
        <v>45</v>
      </c>
      <c r="I39" s="73"/>
      <c r="J39" s="126">
        <f>SUM(J30:J37)</f>
        <v>192390</v>
      </c>
      <c r="K39" s="127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28" t="s">
        <v>49</v>
      </c>
      <c r="G61" s="50" t="s">
        <v>48</v>
      </c>
      <c r="H61" s="34"/>
      <c r="I61" s="34"/>
      <c r="J61" s="12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28" t="s">
        <v>49</v>
      </c>
      <c r="G76" s="50" t="s">
        <v>48</v>
      </c>
      <c r="H76" s="34"/>
      <c r="I76" s="34"/>
      <c r="J76" s="12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90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14" t="str">
        <f>E7</f>
        <v>Parkovací stání na ul. Dlouhá (bytové domy 42-48) v Novém Jičíně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8" t="s">
        <v>88</v>
      </c>
      <c r="D86" s="31"/>
      <c r="E86" s="31"/>
      <c r="F86" s="31"/>
      <c r="G86" s="31"/>
      <c r="H86" s="31"/>
      <c r="I86" s="31"/>
      <c r="J86" s="31"/>
      <c r="K86" s="31"/>
      <c r="L86" s="47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1"/>
      <c r="D87" s="31"/>
      <c r="E87" s="59" t="str">
        <f>E9</f>
        <v>000 - Ostatní a vedlejší náklady stavby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8" t="s">
        <v>18</v>
      </c>
      <c r="D89" s="31"/>
      <c r="E89" s="31"/>
      <c r="F89" s="25" t="str">
        <f>F12</f>
        <v>Nový Jičín</v>
      </c>
      <c r="G89" s="31"/>
      <c r="H89" s="31"/>
      <c r="I89" s="28" t="s">
        <v>20</v>
      </c>
      <c r="J89" s="61" t="str">
        <f>IF(J12="","",J12)</f>
        <v>2. 2. 2023</v>
      </c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8" t="s">
        <v>22</v>
      </c>
      <c r="D91" s="31"/>
      <c r="E91" s="31"/>
      <c r="F91" s="25" t="str">
        <f>E15</f>
        <v>Město Nový Jičín</v>
      </c>
      <c r="G91" s="31"/>
      <c r="H91" s="31"/>
      <c r="I91" s="28" t="s">
        <v>28</v>
      </c>
      <c r="J91" s="29" t="str">
        <f>E21</f>
        <v>DOPRAPLAN s.r.o.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8" t="s">
        <v>26</v>
      </c>
      <c r="D92" s="31"/>
      <c r="E92" s="31"/>
      <c r="F92" s="25" t="str">
        <f>IF(E18="","",E18)</f>
        <v xml:space="preserve"> </v>
      </c>
      <c r="G92" s="31"/>
      <c r="H92" s="31"/>
      <c r="I92" s="28" t="s">
        <v>31</v>
      </c>
      <c r="J92" s="29" t="str">
        <f>E24</f>
        <v xml:space="preserve"> </v>
      </c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30" t="s">
        <v>91</v>
      </c>
      <c r="D94" s="122"/>
      <c r="E94" s="122"/>
      <c r="F94" s="122"/>
      <c r="G94" s="122"/>
      <c r="H94" s="122"/>
      <c r="I94" s="122"/>
      <c r="J94" s="131" t="s">
        <v>92</v>
      </c>
      <c r="K94" s="122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32" t="s">
        <v>93</v>
      </c>
      <c r="D96" s="31"/>
      <c r="E96" s="31"/>
      <c r="F96" s="31"/>
      <c r="G96" s="31"/>
      <c r="H96" s="31"/>
      <c r="I96" s="31"/>
      <c r="J96" s="88">
        <f>J121</f>
        <v>159000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94</v>
      </c>
    </row>
    <row r="97" s="9" customFormat="1" ht="24.96" customHeight="1">
      <c r="A97" s="9"/>
      <c r="B97" s="133"/>
      <c r="C97" s="9"/>
      <c r="D97" s="134" t="s">
        <v>95</v>
      </c>
      <c r="E97" s="135"/>
      <c r="F97" s="135"/>
      <c r="G97" s="135"/>
      <c r="H97" s="135"/>
      <c r="I97" s="135"/>
      <c r="J97" s="136">
        <f>J122</f>
        <v>159000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7"/>
      <c r="C98" s="10"/>
      <c r="D98" s="138" t="s">
        <v>96</v>
      </c>
      <c r="E98" s="139"/>
      <c r="F98" s="139"/>
      <c r="G98" s="139"/>
      <c r="H98" s="139"/>
      <c r="I98" s="139"/>
      <c r="J98" s="140">
        <f>J123</f>
        <v>74000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97</v>
      </c>
      <c r="E99" s="139"/>
      <c r="F99" s="139"/>
      <c r="G99" s="139"/>
      <c r="H99" s="139"/>
      <c r="I99" s="139"/>
      <c r="J99" s="140">
        <f>J139</f>
        <v>30000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98</v>
      </c>
      <c r="E100" s="139"/>
      <c r="F100" s="139"/>
      <c r="G100" s="139"/>
      <c r="H100" s="139"/>
      <c r="I100" s="139"/>
      <c r="J100" s="140">
        <f>J143</f>
        <v>15000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99</v>
      </c>
      <c r="E101" s="139"/>
      <c r="F101" s="139"/>
      <c r="G101" s="139"/>
      <c r="H101" s="139"/>
      <c r="I101" s="139"/>
      <c r="J101" s="140">
        <f>J150</f>
        <v>40000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100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14" t="str">
        <f>E7</f>
        <v>Parkovací stání na ul. Dlouhá (bytové domy 42-48) v Novém Jičíně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88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59" t="str">
        <f>E9</f>
        <v>000 - Ostatní a vedlejší náklady stavby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18</v>
      </c>
      <c r="D115" s="31"/>
      <c r="E115" s="31"/>
      <c r="F115" s="25" t="str">
        <f>F12</f>
        <v>Nový Jičín</v>
      </c>
      <c r="G115" s="31"/>
      <c r="H115" s="31"/>
      <c r="I115" s="28" t="s">
        <v>20</v>
      </c>
      <c r="J115" s="61" t="str">
        <f>IF(J12="","",J12)</f>
        <v>2. 2. 2023</v>
      </c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5.15" customHeight="1">
      <c r="A117" s="31"/>
      <c r="B117" s="32"/>
      <c r="C117" s="28" t="s">
        <v>22</v>
      </c>
      <c r="D117" s="31"/>
      <c r="E117" s="31"/>
      <c r="F117" s="25" t="str">
        <f>E15</f>
        <v>Město Nový Jičín</v>
      </c>
      <c r="G117" s="31"/>
      <c r="H117" s="31"/>
      <c r="I117" s="28" t="s">
        <v>28</v>
      </c>
      <c r="J117" s="29" t="str">
        <f>E21</f>
        <v>DOPRAPLAN s.r.o.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26</v>
      </c>
      <c r="D118" s="31"/>
      <c r="E118" s="31"/>
      <c r="F118" s="25" t="str">
        <f>IF(E18="","",E18)</f>
        <v xml:space="preserve"> </v>
      </c>
      <c r="G118" s="31"/>
      <c r="H118" s="31"/>
      <c r="I118" s="28" t="s">
        <v>31</v>
      </c>
      <c r="J118" s="29" t="str">
        <f>E24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0.32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11" customFormat="1" ht="29.28" customHeight="1">
      <c r="A120" s="141"/>
      <c r="B120" s="142"/>
      <c r="C120" s="143" t="s">
        <v>101</v>
      </c>
      <c r="D120" s="144" t="s">
        <v>58</v>
      </c>
      <c r="E120" s="144" t="s">
        <v>54</v>
      </c>
      <c r="F120" s="144" t="s">
        <v>55</v>
      </c>
      <c r="G120" s="144" t="s">
        <v>102</v>
      </c>
      <c r="H120" s="144" t="s">
        <v>103</v>
      </c>
      <c r="I120" s="144" t="s">
        <v>104</v>
      </c>
      <c r="J120" s="144" t="s">
        <v>92</v>
      </c>
      <c r="K120" s="145" t="s">
        <v>105</v>
      </c>
      <c r="L120" s="146"/>
      <c r="M120" s="78" t="s">
        <v>1</v>
      </c>
      <c r="N120" s="79" t="s">
        <v>37</v>
      </c>
      <c r="O120" s="79" t="s">
        <v>106</v>
      </c>
      <c r="P120" s="79" t="s">
        <v>107</v>
      </c>
      <c r="Q120" s="79" t="s">
        <v>108</v>
      </c>
      <c r="R120" s="79" t="s">
        <v>109</v>
      </c>
      <c r="S120" s="79" t="s">
        <v>110</v>
      </c>
      <c r="T120" s="80" t="s">
        <v>111</v>
      </c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</row>
    <row r="121" s="2" customFormat="1" ht="22.8" customHeight="1">
      <c r="A121" s="31"/>
      <c r="B121" s="32"/>
      <c r="C121" s="85" t="s">
        <v>112</v>
      </c>
      <c r="D121" s="31"/>
      <c r="E121" s="31"/>
      <c r="F121" s="31"/>
      <c r="G121" s="31"/>
      <c r="H121" s="31"/>
      <c r="I121" s="31"/>
      <c r="J121" s="147">
        <f>BK121</f>
        <v>159000</v>
      </c>
      <c r="K121" s="31"/>
      <c r="L121" s="32"/>
      <c r="M121" s="81"/>
      <c r="N121" s="65"/>
      <c r="O121" s="82"/>
      <c r="P121" s="148">
        <f>P122</f>
        <v>0</v>
      </c>
      <c r="Q121" s="82"/>
      <c r="R121" s="148">
        <f>R122</f>
        <v>0</v>
      </c>
      <c r="S121" s="82"/>
      <c r="T121" s="14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72</v>
      </c>
      <c r="AU121" s="18" t="s">
        <v>94</v>
      </c>
      <c r="BK121" s="150">
        <f>BK122</f>
        <v>159000</v>
      </c>
    </row>
    <row r="122" s="12" customFormat="1" ht="25.92" customHeight="1">
      <c r="A122" s="12"/>
      <c r="B122" s="151"/>
      <c r="C122" s="12"/>
      <c r="D122" s="152" t="s">
        <v>72</v>
      </c>
      <c r="E122" s="153" t="s">
        <v>113</v>
      </c>
      <c r="F122" s="153" t="s">
        <v>114</v>
      </c>
      <c r="G122" s="12"/>
      <c r="H122" s="12"/>
      <c r="I122" s="12"/>
      <c r="J122" s="154">
        <f>BK122</f>
        <v>159000</v>
      </c>
      <c r="K122" s="12"/>
      <c r="L122" s="151"/>
      <c r="M122" s="155"/>
      <c r="N122" s="156"/>
      <c r="O122" s="156"/>
      <c r="P122" s="157">
        <f>P123+P139+P143+P150</f>
        <v>0</v>
      </c>
      <c r="Q122" s="156"/>
      <c r="R122" s="157">
        <f>R123+R139+R143+R150</f>
        <v>0</v>
      </c>
      <c r="S122" s="156"/>
      <c r="T122" s="158">
        <f>T123+T139+T143+T150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2" t="s">
        <v>115</v>
      </c>
      <c r="AT122" s="159" t="s">
        <v>72</v>
      </c>
      <c r="AU122" s="159" t="s">
        <v>73</v>
      </c>
      <c r="AY122" s="152" t="s">
        <v>116</v>
      </c>
      <c r="BK122" s="160">
        <f>BK123+BK139+BK143+BK150</f>
        <v>159000</v>
      </c>
    </row>
    <row r="123" s="12" customFormat="1" ht="22.8" customHeight="1">
      <c r="A123" s="12"/>
      <c r="B123" s="151"/>
      <c r="C123" s="12"/>
      <c r="D123" s="152" t="s">
        <v>72</v>
      </c>
      <c r="E123" s="161" t="s">
        <v>117</v>
      </c>
      <c r="F123" s="161" t="s">
        <v>118</v>
      </c>
      <c r="G123" s="12"/>
      <c r="H123" s="12"/>
      <c r="I123" s="12"/>
      <c r="J123" s="162">
        <f>BK123</f>
        <v>74000</v>
      </c>
      <c r="K123" s="12"/>
      <c r="L123" s="151"/>
      <c r="M123" s="155"/>
      <c r="N123" s="156"/>
      <c r="O123" s="156"/>
      <c r="P123" s="157">
        <f>SUM(P124:P138)</f>
        <v>0</v>
      </c>
      <c r="Q123" s="156"/>
      <c r="R123" s="157">
        <f>SUM(R124:R138)</f>
        <v>0</v>
      </c>
      <c r="S123" s="156"/>
      <c r="T123" s="158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2" t="s">
        <v>115</v>
      </c>
      <c r="AT123" s="159" t="s">
        <v>72</v>
      </c>
      <c r="AU123" s="159" t="s">
        <v>81</v>
      </c>
      <c r="AY123" s="152" t="s">
        <v>116</v>
      </c>
      <c r="BK123" s="160">
        <f>SUM(BK124:BK138)</f>
        <v>74000</v>
      </c>
    </row>
    <row r="124" s="2" customFormat="1" ht="24.15" customHeight="1">
      <c r="A124" s="31"/>
      <c r="B124" s="163"/>
      <c r="C124" s="164" t="s">
        <v>81</v>
      </c>
      <c r="D124" s="164" t="s">
        <v>119</v>
      </c>
      <c r="E124" s="165" t="s">
        <v>120</v>
      </c>
      <c r="F124" s="166" t="s">
        <v>121</v>
      </c>
      <c r="G124" s="167" t="s">
        <v>122</v>
      </c>
      <c r="H124" s="168">
        <v>1</v>
      </c>
      <c r="I124" s="169">
        <v>10000</v>
      </c>
      <c r="J124" s="169">
        <f>ROUND(I124*H124,2)</f>
        <v>10000</v>
      </c>
      <c r="K124" s="166" t="s">
        <v>123</v>
      </c>
      <c r="L124" s="32"/>
      <c r="M124" s="170" t="s">
        <v>1</v>
      </c>
      <c r="N124" s="171" t="s">
        <v>38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4" t="s">
        <v>124</v>
      </c>
      <c r="AT124" s="174" t="s">
        <v>119</v>
      </c>
      <c r="AU124" s="174" t="s">
        <v>83</v>
      </c>
      <c r="AY124" s="18" t="s">
        <v>116</v>
      </c>
      <c r="BE124" s="175">
        <f>IF(N124="základní",J124,0)</f>
        <v>10000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8" t="s">
        <v>81</v>
      </c>
      <c r="BK124" s="175">
        <f>ROUND(I124*H124,2)</f>
        <v>10000</v>
      </c>
      <c r="BL124" s="18" t="s">
        <v>124</v>
      </c>
      <c r="BM124" s="174" t="s">
        <v>125</v>
      </c>
    </row>
    <row r="125" s="2" customFormat="1">
      <c r="A125" s="31"/>
      <c r="B125" s="32"/>
      <c r="C125" s="31"/>
      <c r="D125" s="176" t="s">
        <v>126</v>
      </c>
      <c r="E125" s="31"/>
      <c r="F125" s="177" t="s">
        <v>127</v>
      </c>
      <c r="G125" s="31"/>
      <c r="H125" s="31"/>
      <c r="I125" s="31"/>
      <c r="J125" s="31"/>
      <c r="K125" s="31"/>
      <c r="L125" s="32"/>
      <c r="M125" s="178"/>
      <c r="N125" s="179"/>
      <c r="O125" s="69"/>
      <c r="P125" s="69"/>
      <c r="Q125" s="69"/>
      <c r="R125" s="69"/>
      <c r="S125" s="69"/>
      <c r="T125" s="70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126</v>
      </c>
      <c r="AU125" s="18" t="s">
        <v>83</v>
      </c>
    </row>
    <row r="126" s="13" customFormat="1">
      <c r="A126" s="13"/>
      <c r="B126" s="180"/>
      <c r="C126" s="13"/>
      <c r="D126" s="176" t="s">
        <v>128</v>
      </c>
      <c r="E126" s="181" t="s">
        <v>1</v>
      </c>
      <c r="F126" s="182" t="s">
        <v>81</v>
      </c>
      <c r="G126" s="13"/>
      <c r="H126" s="183">
        <v>1</v>
      </c>
      <c r="I126" s="13"/>
      <c r="J126" s="13"/>
      <c r="K126" s="13"/>
      <c r="L126" s="180"/>
      <c r="M126" s="184"/>
      <c r="N126" s="185"/>
      <c r="O126" s="185"/>
      <c r="P126" s="185"/>
      <c r="Q126" s="185"/>
      <c r="R126" s="185"/>
      <c r="S126" s="185"/>
      <c r="T126" s="18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1" t="s">
        <v>128</v>
      </c>
      <c r="AU126" s="181" t="s">
        <v>83</v>
      </c>
      <c r="AV126" s="13" t="s">
        <v>83</v>
      </c>
      <c r="AW126" s="13" t="s">
        <v>30</v>
      </c>
      <c r="AX126" s="13" t="s">
        <v>81</v>
      </c>
      <c r="AY126" s="181" t="s">
        <v>116</v>
      </c>
    </row>
    <row r="127" s="2" customFormat="1" ht="16.5" customHeight="1">
      <c r="A127" s="31"/>
      <c r="B127" s="163"/>
      <c r="C127" s="164" t="s">
        <v>83</v>
      </c>
      <c r="D127" s="164" t="s">
        <v>119</v>
      </c>
      <c r="E127" s="165" t="s">
        <v>129</v>
      </c>
      <c r="F127" s="166" t="s">
        <v>130</v>
      </c>
      <c r="G127" s="167" t="s">
        <v>131</v>
      </c>
      <c r="H127" s="168">
        <v>1</v>
      </c>
      <c r="I127" s="169">
        <v>15000</v>
      </c>
      <c r="J127" s="169">
        <f>ROUND(I127*H127,2)</f>
        <v>15000</v>
      </c>
      <c r="K127" s="166" t="s">
        <v>123</v>
      </c>
      <c r="L127" s="32"/>
      <c r="M127" s="170" t="s">
        <v>1</v>
      </c>
      <c r="N127" s="171" t="s">
        <v>38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4" t="s">
        <v>124</v>
      </c>
      <c r="AT127" s="174" t="s">
        <v>119</v>
      </c>
      <c r="AU127" s="174" t="s">
        <v>83</v>
      </c>
      <c r="AY127" s="18" t="s">
        <v>116</v>
      </c>
      <c r="BE127" s="175">
        <f>IF(N127="základní",J127,0)</f>
        <v>15000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8" t="s">
        <v>81</v>
      </c>
      <c r="BK127" s="175">
        <f>ROUND(I127*H127,2)</f>
        <v>15000</v>
      </c>
      <c r="BL127" s="18" t="s">
        <v>124</v>
      </c>
      <c r="BM127" s="174" t="s">
        <v>132</v>
      </c>
    </row>
    <row r="128" s="2" customFormat="1">
      <c r="A128" s="31"/>
      <c r="B128" s="32"/>
      <c r="C128" s="31"/>
      <c r="D128" s="176" t="s">
        <v>126</v>
      </c>
      <c r="E128" s="31"/>
      <c r="F128" s="177" t="s">
        <v>133</v>
      </c>
      <c r="G128" s="31"/>
      <c r="H128" s="31"/>
      <c r="I128" s="31"/>
      <c r="J128" s="31"/>
      <c r="K128" s="31"/>
      <c r="L128" s="32"/>
      <c r="M128" s="178"/>
      <c r="N128" s="179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126</v>
      </c>
      <c r="AU128" s="18" t="s">
        <v>83</v>
      </c>
    </row>
    <row r="129" s="13" customFormat="1">
      <c r="A129" s="13"/>
      <c r="B129" s="180"/>
      <c r="C129" s="13"/>
      <c r="D129" s="176" t="s">
        <v>128</v>
      </c>
      <c r="E129" s="181" t="s">
        <v>1</v>
      </c>
      <c r="F129" s="182" t="s">
        <v>81</v>
      </c>
      <c r="G129" s="13"/>
      <c r="H129" s="183">
        <v>1</v>
      </c>
      <c r="I129" s="13"/>
      <c r="J129" s="13"/>
      <c r="K129" s="13"/>
      <c r="L129" s="180"/>
      <c r="M129" s="184"/>
      <c r="N129" s="185"/>
      <c r="O129" s="185"/>
      <c r="P129" s="185"/>
      <c r="Q129" s="185"/>
      <c r="R129" s="185"/>
      <c r="S129" s="185"/>
      <c r="T129" s="18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1" t="s">
        <v>128</v>
      </c>
      <c r="AU129" s="181" t="s">
        <v>83</v>
      </c>
      <c r="AV129" s="13" t="s">
        <v>83</v>
      </c>
      <c r="AW129" s="13" t="s">
        <v>30</v>
      </c>
      <c r="AX129" s="13" t="s">
        <v>81</v>
      </c>
      <c r="AY129" s="181" t="s">
        <v>116</v>
      </c>
    </row>
    <row r="130" s="2" customFormat="1" ht="24.15" customHeight="1">
      <c r="A130" s="31"/>
      <c r="B130" s="163"/>
      <c r="C130" s="164" t="s">
        <v>134</v>
      </c>
      <c r="D130" s="164" t="s">
        <v>119</v>
      </c>
      <c r="E130" s="165" t="s">
        <v>135</v>
      </c>
      <c r="F130" s="166" t="s">
        <v>136</v>
      </c>
      <c r="G130" s="167" t="s">
        <v>122</v>
      </c>
      <c r="H130" s="168">
        <v>1</v>
      </c>
      <c r="I130" s="169">
        <v>12000</v>
      </c>
      <c r="J130" s="169">
        <f>ROUND(I130*H130,2)</f>
        <v>12000</v>
      </c>
      <c r="K130" s="166" t="s">
        <v>123</v>
      </c>
      <c r="L130" s="32"/>
      <c r="M130" s="170" t="s">
        <v>1</v>
      </c>
      <c r="N130" s="171" t="s">
        <v>38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4" t="s">
        <v>124</v>
      </c>
      <c r="AT130" s="174" t="s">
        <v>119</v>
      </c>
      <c r="AU130" s="174" t="s">
        <v>83</v>
      </c>
      <c r="AY130" s="18" t="s">
        <v>116</v>
      </c>
      <c r="BE130" s="175">
        <f>IF(N130="základní",J130,0)</f>
        <v>12000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8" t="s">
        <v>81</v>
      </c>
      <c r="BK130" s="175">
        <f>ROUND(I130*H130,2)</f>
        <v>12000</v>
      </c>
      <c r="BL130" s="18" t="s">
        <v>124</v>
      </c>
      <c r="BM130" s="174" t="s">
        <v>137</v>
      </c>
    </row>
    <row r="131" s="2" customFormat="1">
      <c r="A131" s="31"/>
      <c r="B131" s="32"/>
      <c r="C131" s="31"/>
      <c r="D131" s="176" t="s">
        <v>126</v>
      </c>
      <c r="E131" s="31"/>
      <c r="F131" s="177" t="s">
        <v>138</v>
      </c>
      <c r="G131" s="31"/>
      <c r="H131" s="31"/>
      <c r="I131" s="31"/>
      <c r="J131" s="31"/>
      <c r="K131" s="31"/>
      <c r="L131" s="32"/>
      <c r="M131" s="178"/>
      <c r="N131" s="179"/>
      <c r="O131" s="69"/>
      <c r="P131" s="69"/>
      <c r="Q131" s="69"/>
      <c r="R131" s="69"/>
      <c r="S131" s="69"/>
      <c r="T131" s="70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8" t="s">
        <v>126</v>
      </c>
      <c r="AU131" s="18" t="s">
        <v>83</v>
      </c>
    </row>
    <row r="132" s="13" customFormat="1">
      <c r="A132" s="13"/>
      <c r="B132" s="180"/>
      <c r="C132" s="13"/>
      <c r="D132" s="176" t="s">
        <v>128</v>
      </c>
      <c r="E132" s="181" t="s">
        <v>1</v>
      </c>
      <c r="F132" s="182" t="s">
        <v>81</v>
      </c>
      <c r="G132" s="13"/>
      <c r="H132" s="183">
        <v>1</v>
      </c>
      <c r="I132" s="13"/>
      <c r="J132" s="13"/>
      <c r="K132" s="13"/>
      <c r="L132" s="180"/>
      <c r="M132" s="184"/>
      <c r="N132" s="185"/>
      <c r="O132" s="185"/>
      <c r="P132" s="185"/>
      <c r="Q132" s="185"/>
      <c r="R132" s="185"/>
      <c r="S132" s="185"/>
      <c r="T132" s="18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1" t="s">
        <v>128</v>
      </c>
      <c r="AU132" s="181" t="s">
        <v>83</v>
      </c>
      <c r="AV132" s="13" t="s">
        <v>83</v>
      </c>
      <c r="AW132" s="13" t="s">
        <v>30</v>
      </c>
      <c r="AX132" s="13" t="s">
        <v>81</v>
      </c>
      <c r="AY132" s="181" t="s">
        <v>116</v>
      </c>
    </row>
    <row r="133" s="2" customFormat="1" ht="16.5" customHeight="1">
      <c r="A133" s="31"/>
      <c r="B133" s="163"/>
      <c r="C133" s="164" t="s">
        <v>139</v>
      </c>
      <c r="D133" s="164" t="s">
        <v>119</v>
      </c>
      <c r="E133" s="165" t="s">
        <v>140</v>
      </c>
      <c r="F133" s="166" t="s">
        <v>141</v>
      </c>
      <c r="G133" s="167" t="s">
        <v>131</v>
      </c>
      <c r="H133" s="168">
        <v>1</v>
      </c>
      <c r="I133" s="169">
        <v>15000</v>
      </c>
      <c r="J133" s="169">
        <f>ROUND(I133*H133,2)</f>
        <v>15000</v>
      </c>
      <c r="K133" s="166" t="s">
        <v>123</v>
      </c>
      <c r="L133" s="32"/>
      <c r="M133" s="170" t="s">
        <v>1</v>
      </c>
      <c r="N133" s="171" t="s">
        <v>38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4" t="s">
        <v>124</v>
      </c>
      <c r="AT133" s="174" t="s">
        <v>119</v>
      </c>
      <c r="AU133" s="174" t="s">
        <v>83</v>
      </c>
      <c r="AY133" s="18" t="s">
        <v>116</v>
      </c>
      <c r="BE133" s="175">
        <f>IF(N133="základní",J133,0)</f>
        <v>15000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8" t="s">
        <v>81</v>
      </c>
      <c r="BK133" s="175">
        <f>ROUND(I133*H133,2)</f>
        <v>15000</v>
      </c>
      <c r="BL133" s="18" t="s">
        <v>124</v>
      </c>
      <c r="BM133" s="174" t="s">
        <v>142</v>
      </c>
    </row>
    <row r="134" s="2" customFormat="1">
      <c r="A134" s="31"/>
      <c r="B134" s="32"/>
      <c r="C134" s="31"/>
      <c r="D134" s="176" t="s">
        <v>126</v>
      </c>
      <c r="E134" s="31"/>
      <c r="F134" s="177" t="s">
        <v>143</v>
      </c>
      <c r="G134" s="31"/>
      <c r="H134" s="31"/>
      <c r="I134" s="31"/>
      <c r="J134" s="31"/>
      <c r="K134" s="31"/>
      <c r="L134" s="32"/>
      <c r="M134" s="178"/>
      <c r="N134" s="179"/>
      <c r="O134" s="69"/>
      <c r="P134" s="69"/>
      <c r="Q134" s="69"/>
      <c r="R134" s="69"/>
      <c r="S134" s="69"/>
      <c r="T134" s="70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126</v>
      </c>
      <c r="AU134" s="18" t="s">
        <v>83</v>
      </c>
    </row>
    <row r="135" s="13" customFormat="1">
      <c r="A135" s="13"/>
      <c r="B135" s="180"/>
      <c r="C135" s="13"/>
      <c r="D135" s="176" t="s">
        <v>128</v>
      </c>
      <c r="E135" s="181" t="s">
        <v>1</v>
      </c>
      <c r="F135" s="182" t="s">
        <v>81</v>
      </c>
      <c r="G135" s="13"/>
      <c r="H135" s="183">
        <v>1</v>
      </c>
      <c r="I135" s="13"/>
      <c r="J135" s="13"/>
      <c r="K135" s="13"/>
      <c r="L135" s="180"/>
      <c r="M135" s="184"/>
      <c r="N135" s="185"/>
      <c r="O135" s="185"/>
      <c r="P135" s="185"/>
      <c r="Q135" s="185"/>
      <c r="R135" s="185"/>
      <c r="S135" s="185"/>
      <c r="T135" s="18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1" t="s">
        <v>128</v>
      </c>
      <c r="AU135" s="181" t="s">
        <v>83</v>
      </c>
      <c r="AV135" s="13" t="s">
        <v>83</v>
      </c>
      <c r="AW135" s="13" t="s">
        <v>30</v>
      </c>
      <c r="AX135" s="13" t="s">
        <v>81</v>
      </c>
      <c r="AY135" s="181" t="s">
        <v>116</v>
      </c>
    </row>
    <row r="136" s="2" customFormat="1" ht="24.15" customHeight="1">
      <c r="A136" s="31"/>
      <c r="B136" s="163"/>
      <c r="C136" s="164" t="s">
        <v>115</v>
      </c>
      <c r="D136" s="164" t="s">
        <v>119</v>
      </c>
      <c r="E136" s="165" t="s">
        <v>144</v>
      </c>
      <c r="F136" s="166" t="s">
        <v>145</v>
      </c>
      <c r="G136" s="167" t="s">
        <v>122</v>
      </c>
      <c r="H136" s="168">
        <v>1</v>
      </c>
      <c r="I136" s="169">
        <v>22000</v>
      </c>
      <c r="J136" s="169">
        <f>ROUND(I136*H136,2)</f>
        <v>22000</v>
      </c>
      <c r="K136" s="166" t="s">
        <v>123</v>
      </c>
      <c r="L136" s="32"/>
      <c r="M136" s="170" t="s">
        <v>1</v>
      </c>
      <c r="N136" s="171" t="s">
        <v>38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4" t="s">
        <v>124</v>
      </c>
      <c r="AT136" s="174" t="s">
        <v>119</v>
      </c>
      <c r="AU136" s="174" t="s">
        <v>83</v>
      </c>
      <c r="AY136" s="18" t="s">
        <v>116</v>
      </c>
      <c r="BE136" s="175">
        <f>IF(N136="základní",J136,0)</f>
        <v>22000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8" t="s">
        <v>81</v>
      </c>
      <c r="BK136" s="175">
        <f>ROUND(I136*H136,2)</f>
        <v>22000</v>
      </c>
      <c r="BL136" s="18" t="s">
        <v>124</v>
      </c>
      <c r="BM136" s="174" t="s">
        <v>146</v>
      </c>
    </row>
    <row r="137" s="2" customFormat="1">
      <c r="A137" s="31"/>
      <c r="B137" s="32"/>
      <c r="C137" s="31"/>
      <c r="D137" s="176" t="s">
        <v>126</v>
      </c>
      <c r="E137" s="31"/>
      <c r="F137" s="177" t="s">
        <v>145</v>
      </c>
      <c r="G137" s="31"/>
      <c r="H137" s="31"/>
      <c r="I137" s="31"/>
      <c r="J137" s="31"/>
      <c r="K137" s="31"/>
      <c r="L137" s="32"/>
      <c r="M137" s="178"/>
      <c r="N137" s="179"/>
      <c r="O137" s="69"/>
      <c r="P137" s="69"/>
      <c r="Q137" s="69"/>
      <c r="R137" s="69"/>
      <c r="S137" s="69"/>
      <c r="T137" s="70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126</v>
      </c>
      <c r="AU137" s="18" t="s">
        <v>83</v>
      </c>
    </row>
    <row r="138" s="13" customFormat="1">
      <c r="A138" s="13"/>
      <c r="B138" s="180"/>
      <c r="C138" s="13"/>
      <c r="D138" s="176" t="s">
        <v>128</v>
      </c>
      <c r="E138" s="181" t="s">
        <v>1</v>
      </c>
      <c r="F138" s="182" t="s">
        <v>81</v>
      </c>
      <c r="G138" s="13"/>
      <c r="H138" s="183">
        <v>1</v>
      </c>
      <c r="I138" s="13"/>
      <c r="J138" s="13"/>
      <c r="K138" s="13"/>
      <c r="L138" s="180"/>
      <c r="M138" s="184"/>
      <c r="N138" s="185"/>
      <c r="O138" s="185"/>
      <c r="P138" s="185"/>
      <c r="Q138" s="185"/>
      <c r="R138" s="185"/>
      <c r="S138" s="185"/>
      <c r="T138" s="18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1" t="s">
        <v>128</v>
      </c>
      <c r="AU138" s="181" t="s">
        <v>83</v>
      </c>
      <c r="AV138" s="13" t="s">
        <v>83</v>
      </c>
      <c r="AW138" s="13" t="s">
        <v>30</v>
      </c>
      <c r="AX138" s="13" t="s">
        <v>81</v>
      </c>
      <c r="AY138" s="181" t="s">
        <v>116</v>
      </c>
    </row>
    <row r="139" s="12" customFormat="1" ht="22.8" customHeight="1">
      <c r="A139" s="12"/>
      <c r="B139" s="151"/>
      <c r="C139" s="12"/>
      <c r="D139" s="152" t="s">
        <v>72</v>
      </c>
      <c r="E139" s="161" t="s">
        <v>147</v>
      </c>
      <c r="F139" s="161" t="s">
        <v>148</v>
      </c>
      <c r="G139" s="12"/>
      <c r="H139" s="12"/>
      <c r="I139" s="12"/>
      <c r="J139" s="162">
        <f>BK139</f>
        <v>30000</v>
      </c>
      <c r="K139" s="12"/>
      <c r="L139" s="151"/>
      <c r="M139" s="155"/>
      <c r="N139" s="156"/>
      <c r="O139" s="156"/>
      <c r="P139" s="157">
        <f>SUM(P140:P142)</f>
        <v>0</v>
      </c>
      <c r="Q139" s="156"/>
      <c r="R139" s="157">
        <f>SUM(R140:R142)</f>
        <v>0</v>
      </c>
      <c r="S139" s="156"/>
      <c r="T139" s="158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2" t="s">
        <v>115</v>
      </c>
      <c r="AT139" s="159" t="s">
        <v>72</v>
      </c>
      <c r="AU139" s="159" t="s">
        <v>81</v>
      </c>
      <c r="AY139" s="152" t="s">
        <v>116</v>
      </c>
      <c r="BK139" s="160">
        <f>SUM(BK140:BK142)</f>
        <v>30000</v>
      </c>
    </row>
    <row r="140" s="2" customFormat="1" ht="16.5" customHeight="1">
      <c r="A140" s="31"/>
      <c r="B140" s="163"/>
      <c r="C140" s="164" t="s">
        <v>149</v>
      </c>
      <c r="D140" s="164" t="s">
        <v>119</v>
      </c>
      <c r="E140" s="165" t="s">
        <v>150</v>
      </c>
      <c r="F140" s="166" t="s">
        <v>148</v>
      </c>
      <c r="G140" s="167" t="s">
        <v>131</v>
      </c>
      <c r="H140" s="168">
        <v>1</v>
      </c>
      <c r="I140" s="169">
        <v>30000</v>
      </c>
      <c r="J140" s="169">
        <f>ROUND(I140*H140,2)</f>
        <v>30000</v>
      </c>
      <c r="K140" s="166" t="s">
        <v>123</v>
      </c>
      <c r="L140" s="32"/>
      <c r="M140" s="170" t="s">
        <v>1</v>
      </c>
      <c r="N140" s="171" t="s">
        <v>38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4" t="s">
        <v>124</v>
      </c>
      <c r="AT140" s="174" t="s">
        <v>119</v>
      </c>
      <c r="AU140" s="174" t="s">
        <v>83</v>
      </c>
      <c r="AY140" s="18" t="s">
        <v>116</v>
      </c>
      <c r="BE140" s="175">
        <f>IF(N140="základní",J140,0)</f>
        <v>30000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8" t="s">
        <v>81</v>
      </c>
      <c r="BK140" s="175">
        <f>ROUND(I140*H140,2)</f>
        <v>30000</v>
      </c>
      <c r="BL140" s="18" t="s">
        <v>124</v>
      </c>
      <c r="BM140" s="174" t="s">
        <v>151</v>
      </c>
    </row>
    <row r="141" s="2" customFormat="1">
      <c r="A141" s="31"/>
      <c r="B141" s="32"/>
      <c r="C141" s="31"/>
      <c r="D141" s="176" t="s">
        <v>126</v>
      </c>
      <c r="E141" s="31"/>
      <c r="F141" s="177" t="s">
        <v>152</v>
      </c>
      <c r="G141" s="31"/>
      <c r="H141" s="31"/>
      <c r="I141" s="31"/>
      <c r="J141" s="31"/>
      <c r="K141" s="31"/>
      <c r="L141" s="32"/>
      <c r="M141" s="178"/>
      <c r="N141" s="179"/>
      <c r="O141" s="69"/>
      <c r="P141" s="69"/>
      <c r="Q141" s="69"/>
      <c r="R141" s="69"/>
      <c r="S141" s="69"/>
      <c r="T141" s="70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126</v>
      </c>
      <c r="AU141" s="18" t="s">
        <v>83</v>
      </c>
    </row>
    <row r="142" s="13" customFormat="1">
      <c r="A142" s="13"/>
      <c r="B142" s="180"/>
      <c r="C142" s="13"/>
      <c r="D142" s="176" t="s">
        <v>128</v>
      </c>
      <c r="E142" s="181" t="s">
        <v>1</v>
      </c>
      <c r="F142" s="182" t="s">
        <v>81</v>
      </c>
      <c r="G142" s="13"/>
      <c r="H142" s="183">
        <v>1</v>
      </c>
      <c r="I142" s="13"/>
      <c r="J142" s="13"/>
      <c r="K142" s="13"/>
      <c r="L142" s="180"/>
      <c r="M142" s="184"/>
      <c r="N142" s="185"/>
      <c r="O142" s="185"/>
      <c r="P142" s="185"/>
      <c r="Q142" s="185"/>
      <c r="R142" s="185"/>
      <c r="S142" s="185"/>
      <c r="T142" s="18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1" t="s">
        <v>128</v>
      </c>
      <c r="AU142" s="181" t="s">
        <v>83</v>
      </c>
      <c r="AV142" s="13" t="s">
        <v>83</v>
      </c>
      <c r="AW142" s="13" t="s">
        <v>30</v>
      </c>
      <c r="AX142" s="13" t="s">
        <v>81</v>
      </c>
      <c r="AY142" s="181" t="s">
        <v>116</v>
      </c>
    </row>
    <row r="143" s="12" customFormat="1" ht="22.8" customHeight="1">
      <c r="A143" s="12"/>
      <c r="B143" s="151"/>
      <c r="C143" s="12"/>
      <c r="D143" s="152" t="s">
        <v>72</v>
      </c>
      <c r="E143" s="161" t="s">
        <v>153</v>
      </c>
      <c r="F143" s="161" t="s">
        <v>154</v>
      </c>
      <c r="G143" s="12"/>
      <c r="H143" s="12"/>
      <c r="I143" s="12"/>
      <c r="J143" s="162">
        <f>BK143</f>
        <v>15000</v>
      </c>
      <c r="K143" s="12"/>
      <c r="L143" s="151"/>
      <c r="M143" s="155"/>
      <c r="N143" s="156"/>
      <c r="O143" s="156"/>
      <c r="P143" s="157">
        <f>SUM(P144:P149)</f>
        <v>0</v>
      </c>
      <c r="Q143" s="156"/>
      <c r="R143" s="157">
        <f>SUM(R144:R149)</f>
        <v>0</v>
      </c>
      <c r="S143" s="156"/>
      <c r="T143" s="158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2" t="s">
        <v>115</v>
      </c>
      <c r="AT143" s="159" t="s">
        <v>72</v>
      </c>
      <c r="AU143" s="159" t="s">
        <v>81</v>
      </c>
      <c r="AY143" s="152" t="s">
        <v>116</v>
      </c>
      <c r="BK143" s="160">
        <f>SUM(BK144:BK149)</f>
        <v>15000</v>
      </c>
    </row>
    <row r="144" s="2" customFormat="1" ht="16.5" customHeight="1">
      <c r="A144" s="31"/>
      <c r="B144" s="163"/>
      <c r="C144" s="164" t="s">
        <v>155</v>
      </c>
      <c r="D144" s="164" t="s">
        <v>119</v>
      </c>
      <c r="E144" s="165" t="s">
        <v>156</v>
      </c>
      <c r="F144" s="166" t="s">
        <v>157</v>
      </c>
      <c r="G144" s="167" t="s">
        <v>131</v>
      </c>
      <c r="H144" s="168">
        <v>1</v>
      </c>
      <c r="I144" s="169">
        <v>5000</v>
      </c>
      <c r="J144" s="169">
        <f>ROUND(I144*H144,2)</f>
        <v>5000</v>
      </c>
      <c r="K144" s="166" t="s">
        <v>123</v>
      </c>
      <c r="L144" s="32"/>
      <c r="M144" s="170" t="s">
        <v>1</v>
      </c>
      <c r="N144" s="171" t="s">
        <v>38</v>
      </c>
      <c r="O144" s="172">
        <v>0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4" t="s">
        <v>124</v>
      </c>
      <c r="AT144" s="174" t="s">
        <v>119</v>
      </c>
      <c r="AU144" s="174" t="s">
        <v>83</v>
      </c>
      <c r="AY144" s="18" t="s">
        <v>116</v>
      </c>
      <c r="BE144" s="175">
        <f>IF(N144="základní",J144,0)</f>
        <v>5000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8" t="s">
        <v>81</v>
      </c>
      <c r="BK144" s="175">
        <f>ROUND(I144*H144,2)</f>
        <v>5000</v>
      </c>
      <c r="BL144" s="18" t="s">
        <v>124</v>
      </c>
      <c r="BM144" s="174" t="s">
        <v>158</v>
      </c>
    </row>
    <row r="145" s="2" customFormat="1">
      <c r="A145" s="31"/>
      <c r="B145" s="32"/>
      <c r="C145" s="31"/>
      <c r="D145" s="176" t="s">
        <v>126</v>
      </c>
      <c r="E145" s="31"/>
      <c r="F145" s="177" t="s">
        <v>159</v>
      </c>
      <c r="G145" s="31"/>
      <c r="H145" s="31"/>
      <c r="I145" s="31"/>
      <c r="J145" s="31"/>
      <c r="K145" s="31"/>
      <c r="L145" s="32"/>
      <c r="M145" s="178"/>
      <c r="N145" s="179"/>
      <c r="O145" s="69"/>
      <c r="P145" s="69"/>
      <c r="Q145" s="69"/>
      <c r="R145" s="69"/>
      <c r="S145" s="69"/>
      <c r="T145" s="70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8" t="s">
        <v>126</v>
      </c>
      <c r="AU145" s="18" t="s">
        <v>83</v>
      </c>
    </row>
    <row r="146" s="13" customFormat="1">
      <c r="A146" s="13"/>
      <c r="B146" s="180"/>
      <c r="C146" s="13"/>
      <c r="D146" s="176" t="s">
        <v>128</v>
      </c>
      <c r="E146" s="181" t="s">
        <v>1</v>
      </c>
      <c r="F146" s="182" t="s">
        <v>160</v>
      </c>
      <c r="G146" s="13"/>
      <c r="H146" s="183">
        <v>1</v>
      </c>
      <c r="I146" s="13"/>
      <c r="J146" s="13"/>
      <c r="K146" s="13"/>
      <c r="L146" s="180"/>
      <c r="M146" s="184"/>
      <c r="N146" s="185"/>
      <c r="O146" s="185"/>
      <c r="P146" s="185"/>
      <c r="Q146" s="185"/>
      <c r="R146" s="185"/>
      <c r="S146" s="185"/>
      <c r="T146" s="18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1" t="s">
        <v>128</v>
      </c>
      <c r="AU146" s="181" t="s">
        <v>83</v>
      </c>
      <c r="AV146" s="13" t="s">
        <v>83</v>
      </c>
      <c r="AW146" s="13" t="s">
        <v>30</v>
      </c>
      <c r="AX146" s="13" t="s">
        <v>81</v>
      </c>
      <c r="AY146" s="181" t="s">
        <v>116</v>
      </c>
    </row>
    <row r="147" s="2" customFormat="1" ht="16.5" customHeight="1">
      <c r="A147" s="31"/>
      <c r="B147" s="163"/>
      <c r="C147" s="164" t="s">
        <v>161</v>
      </c>
      <c r="D147" s="164" t="s">
        <v>119</v>
      </c>
      <c r="E147" s="165" t="s">
        <v>162</v>
      </c>
      <c r="F147" s="166" t="s">
        <v>163</v>
      </c>
      <c r="G147" s="167" t="s">
        <v>131</v>
      </c>
      <c r="H147" s="168">
        <v>1</v>
      </c>
      <c r="I147" s="169">
        <v>10000</v>
      </c>
      <c r="J147" s="169">
        <f>ROUND(I147*H147,2)</f>
        <v>10000</v>
      </c>
      <c r="K147" s="166" t="s">
        <v>123</v>
      </c>
      <c r="L147" s="32"/>
      <c r="M147" s="170" t="s">
        <v>1</v>
      </c>
      <c r="N147" s="171" t="s">
        <v>38</v>
      </c>
      <c r="O147" s="172">
        <v>0</v>
      </c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4" t="s">
        <v>124</v>
      </c>
      <c r="AT147" s="174" t="s">
        <v>119</v>
      </c>
      <c r="AU147" s="174" t="s">
        <v>83</v>
      </c>
      <c r="AY147" s="18" t="s">
        <v>116</v>
      </c>
      <c r="BE147" s="175">
        <f>IF(N147="základní",J147,0)</f>
        <v>10000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8" t="s">
        <v>81</v>
      </c>
      <c r="BK147" s="175">
        <f>ROUND(I147*H147,2)</f>
        <v>10000</v>
      </c>
      <c r="BL147" s="18" t="s">
        <v>124</v>
      </c>
      <c r="BM147" s="174" t="s">
        <v>164</v>
      </c>
    </row>
    <row r="148" s="2" customFormat="1">
      <c r="A148" s="31"/>
      <c r="B148" s="32"/>
      <c r="C148" s="31"/>
      <c r="D148" s="176" t="s">
        <v>126</v>
      </c>
      <c r="E148" s="31"/>
      <c r="F148" s="177" t="s">
        <v>165</v>
      </c>
      <c r="G148" s="31"/>
      <c r="H148" s="31"/>
      <c r="I148" s="31"/>
      <c r="J148" s="31"/>
      <c r="K148" s="31"/>
      <c r="L148" s="32"/>
      <c r="M148" s="178"/>
      <c r="N148" s="179"/>
      <c r="O148" s="69"/>
      <c r="P148" s="69"/>
      <c r="Q148" s="69"/>
      <c r="R148" s="69"/>
      <c r="S148" s="69"/>
      <c r="T148" s="70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8" t="s">
        <v>126</v>
      </c>
      <c r="AU148" s="18" t="s">
        <v>83</v>
      </c>
    </row>
    <row r="149" s="13" customFormat="1">
      <c r="A149" s="13"/>
      <c r="B149" s="180"/>
      <c r="C149" s="13"/>
      <c r="D149" s="176" t="s">
        <v>128</v>
      </c>
      <c r="E149" s="181" t="s">
        <v>1</v>
      </c>
      <c r="F149" s="182" t="s">
        <v>81</v>
      </c>
      <c r="G149" s="13"/>
      <c r="H149" s="183">
        <v>1</v>
      </c>
      <c r="I149" s="13"/>
      <c r="J149" s="13"/>
      <c r="K149" s="13"/>
      <c r="L149" s="180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1" t="s">
        <v>128</v>
      </c>
      <c r="AU149" s="181" t="s">
        <v>83</v>
      </c>
      <c r="AV149" s="13" t="s">
        <v>83</v>
      </c>
      <c r="AW149" s="13" t="s">
        <v>30</v>
      </c>
      <c r="AX149" s="13" t="s">
        <v>81</v>
      </c>
      <c r="AY149" s="181" t="s">
        <v>116</v>
      </c>
    </row>
    <row r="150" s="12" customFormat="1" ht="22.8" customHeight="1">
      <c r="A150" s="12"/>
      <c r="B150" s="151"/>
      <c r="C150" s="12"/>
      <c r="D150" s="152" t="s">
        <v>72</v>
      </c>
      <c r="E150" s="161" t="s">
        <v>166</v>
      </c>
      <c r="F150" s="161" t="s">
        <v>167</v>
      </c>
      <c r="G150" s="12"/>
      <c r="H150" s="12"/>
      <c r="I150" s="12"/>
      <c r="J150" s="162">
        <f>BK150</f>
        <v>40000</v>
      </c>
      <c r="K150" s="12"/>
      <c r="L150" s="151"/>
      <c r="M150" s="155"/>
      <c r="N150" s="156"/>
      <c r="O150" s="156"/>
      <c r="P150" s="157">
        <f>SUM(P151:P153)</f>
        <v>0</v>
      </c>
      <c r="Q150" s="156"/>
      <c r="R150" s="157">
        <f>SUM(R151:R153)</f>
        <v>0</v>
      </c>
      <c r="S150" s="156"/>
      <c r="T150" s="158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2" t="s">
        <v>115</v>
      </c>
      <c r="AT150" s="159" t="s">
        <v>72</v>
      </c>
      <c r="AU150" s="159" t="s">
        <v>81</v>
      </c>
      <c r="AY150" s="152" t="s">
        <v>116</v>
      </c>
      <c r="BK150" s="160">
        <f>SUM(BK151:BK153)</f>
        <v>40000</v>
      </c>
    </row>
    <row r="151" s="2" customFormat="1" ht="16.5" customHeight="1">
      <c r="A151" s="31"/>
      <c r="B151" s="163"/>
      <c r="C151" s="164" t="s">
        <v>168</v>
      </c>
      <c r="D151" s="164" t="s">
        <v>119</v>
      </c>
      <c r="E151" s="165" t="s">
        <v>169</v>
      </c>
      <c r="F151" s="166" t="s">
        <v>170</v>
      </c>
      <c r="G151" s="167" t="s">
        <v>171</v>
      </c>
      <c r="H151" s="168">
        <v>1</v>
      </c>
      <c r="I151" s="169">
        <v>40000</v>
      </c>
      <c r="J151" s="169">
        <f>ROUND(I151*H151,2)</f>
        <v>40000</v>
      </c>
      <c r="K151" s="166" t="s">
        <v>123</v>
      </c>
      <c r="L151" s="32"/>
      <c r="M151" s="170" t="s">
        <v>1</v>
      </c>
      <c r="N151" s="171" t="s">
        <v>38</v>
      </c>
      <c r="O151" s="172">
        <v>0</v>
      </c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4" t="s">
        <v>124</v>
      </c>
      <c r="AT151" s="174" t="s">
        <v>119</v>
      </c>
      <c r="AU151" s="174" t="s">
        <v>83</v>
      </c>
      <c r="AY151" s="18" t="s">
        <v>116</v>
      </c>
      <c r="BE151" s="175">
        <f>IF(N151="základní",J151,0)</f>
        <v>40000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8" t="s">
        <v>81</v>
      </c>
      <c r="BK151" s="175">
        <f>ROUND(I151*H151,2)</f>
        <v>40000</v>
      </c>
      <c r="BL151" s="18" t="s">
        <v>124</v>
      </c>
      <c r="BM151" s="174" t="s">
        <v>172</v>
      </c>
    </row>
    <row r="152" s="2" customFormat="1">
      <c r="A152" s="31"/>
      <c r="B152" s="32"/>
      <c r="C152" s="31"/>
      <c r="D152" s="176" t="s">
        <v>126</v>
      </c>
      <c r="E152" s="31"/>
      <c r="F152" s="177" t="s">
        <v>170</v>
      </c>
      <c r="G152" s="31"/>
      <c r="H152" s="31"/>
      <c r="I152" s="31"/>
      <c r="J152" s="31"/>
      <c r="K152" s="31"/>
      <c r="L152" s="32"/>
      <c r="M152" s="178"/>
      <c r="N152" s="179"/>
      <c r="O152" s="69"/>
      <c r="P152" s="69"/>
      <c r="Q152" s="69"/>
      <c r="R152" s="69"/>
      <c r="S152" s="69"/>
      <c r="T152" s="70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8" t="s">
        <v>126</v>
      </c>
      <c r="AU152" s="18" t="s">
        <v>83</v>
      </c>
    </row>
    <row r="153" s="13" customFormat="1">
      <c r="A153" s="13"/>
      <c r="B153" s="180"/>
      <c r="C153" s="13"/>
      <c r="D153" s="176" t="s">
        <v>128</v>
      </c>
      <c r="E153" s="181" t="s">
        <v>1</v>
      </c>
      <c r="F153" s="182" t="s">
        <v>81</v>
      </c>
      <c r="G153" s="13"/>
      <c r="H153" s="183">
        <v>1</v>
      </c>
      <c r="I153" s="13"/>
      <c r="J153" s="13"/>
      <c r="K153" s="13"/>
      <c r="L153" s="180"/>
      <c r="M153" s="187"/>
      <c r="N153" s="188"/>
      <c r="O153" s="188"/>
      <c r="P153" s="188"/>
      <c r="Q153" s="188"/>
      <c r="R153" s="188"/>
      <c r="S153" s="188"/>
      <c r="T153" s="18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1" t="s">
        <v>128</v>
      </c>
      <c r="AU153" s="181" t="s">
        <v>83</v>
      </c>
      <c r="AV153" s="13" t="s">
        <v>83</v>
      </c>
      <c r="AW153" s="13" t="s">
        <v>30</v>
      </c>
      <c r="AX153" s="13" t="s">
        <v>81</v>
      </c>
      <c r="AY153" s="181" t="s">
        <v>116</v>
      </c>
    </row>
    <row r="154" s="2" customFormat="1" ht="6.96" customHeight="1">
      <c r="A154" s="31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32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autoFilter ref="C120:K1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2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90" t="s">
        <v>173</v>
      </c>
      <c r="BA2" s="190" t="s">
        <v>1</v>
      </c>
      <c r="BB2" s="190" t="s">
        <v>1</v>
      </c>
      <c r="BC2" s="190" t="s">
        <v>174</v>
      </c>
      <c r="BD2" s="190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  <c r="AZ3" s="190" t="s">
        <v>175</v>
      </c>
      <c r="BA3" s="190" t="s">
        <v>1</v>
      </c>
      <c r="BB3" s="190" t="s">
        <v>1</v>
      </c>
      <c r="BC3" s="190" t="s">
        <v>176</v>
      </c>
      <c r="BD3" s="190" t="s">
        <v>83</v>
      </c>
    </row>
    <row r="4" s="1" customFormat="1" ht="24.96" customHeight="1">
      <c r="B4" s="21"/>
      <c r="D4" s="22" t="s">
        <v>87</v>
      </c>
      <c r="L4" s="21"/>
      <c r="M4" s="113" t="s">
        <v>10</v>
      </c>
      <c r="AT4" s="18" t="s">
        <v>3</v>
      </c>
      <c r="AZ4" s="190" t="s">
        <v>177</v>
      </c>
      <c r="BA4" s="190" t="s">
        <v>177</v>
      </c>
      <c r="BB4" s="190" t="s">
        <v>1</v>
      </c>
      <c r="BC4" s="190" t="s">
        <v>178</v>
      </c>
      <c r="BD4" s="190" t="s">
        <v>83</v>
      </c>
    </row>
    <row r="5" s="1" customFormat="1" ht="6.96" customHeight="1">
      <c r="B5" s="21"/>
      <c r="L5" s="21"/>
      <c r="AZ5" s="190" t="s">
        <v>179</v>
      </c>
      <c r="BA5" s="190" t="s">
        <v>1</v>
      </c>
      <c r="BB5" s="190" t="s">
        <v>1</v>
      </c>
      <c r="BC5" s="190" t="s">
        <v>180</v>
      </c>
      <c r="BD5" s="190" t="s">
        <v>83</v>
      </c>
    </row>
    <row r="6" s="1" customFormat="1" ht="12" customHeight="1">
      <c r="B6" s="21"/>
      <c r="D6" s="28" t="s">
        <v>14</v>
      </c>
      <c r="L6" s="21"/>
      <c r="AZ6" s="190" t="s">
        <v>181</v>
      </c>
      <c r="BA6" s="190" t="s">
        <v>1</v>
      </c>
      <c r="BB6" s="190" t="s">
        <v>1</v>
      </c>
      <c r="BC6" s="190" t="s">
        <v>182</v>
      </c>
      <c r="BD6" s="190" t="s">
        <v>83</v>
      </c>
    </row>
    <row r="7" s="1" customFormat="1" ht="16.5" customHeight="1">
      <c r="B7" s="21"/>
      <c r="E7" s="114" t="str">
        <f>'Rekapitulace stavby'!K6</f>
        <v>Parkovací stání na ul. Dlouhá (bytové domy 42-48) v Novém Jičíně</v>
      </c>
      <c r="F7" s="28"/>
      <c r="G7" s="28"/>
      <c r="H7" s="28"/>
      <c r="L7" s="21"/>
      <c r="AZ7" s="190" t="s">
        <v>183</v>
      </c>
      <c r="BA7" s="190" t="s">
        <v>1</v>
      </c>
      <c r="BB7" s="190" t="s">
        <v>1</v>
      </c>
      <c r="BC7" s="190" t="s">
        <v>184</v>
      </c>
      <c r="BD7" s="190" t="s">
        <v>83</v>
      </c>
    </row>
    <row r="8" s="2" customFormat="1" ht="12" customHeight="1">
      <c r="A8" s="31"/>
      <c r="B8" s="32"/>
      <c r="C8" s="31"/>
      <c r="D8" s="28" t="s">
        <v>88</v>
      </c>
      <c r="E8" s="31"/>
      <c r="F8" s="31"/>
      <c r="G8" s="31"/>
      <c r="H8" s="31"/>
      <c r="I8" s="31"/>
      <c r="J8" s="31"/>
      <c r="K8" s="31"/>
      <c r="L8" s="47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Z8" s="190" t="s">
        <v>185</v>
      </c>
      <c r="BA8" s="190" t="s">
        <v>186</v>
      </c>
      <c r="BB8" s="190" t="s">
        <v>1</v>
      </c>
      <c r="BC8" s="190" t="s">
        <v>187</v>
      </c>
      <c r="BD8" s="190" t="s">
        <v>83</v>
      </c>
    </row>
    <row r="9" s="2" customFormat="1" ht="16.5" customHeight="1">
      <c r="A9" s="31"/>
      <c r="B9" s="32"/>
      <c r="C9" s="31"/>
      <c r="D9" s="31"/>
      <c r="E9" s="59" t="s">
        <v>188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Z9" s="190" t="s">
        <v>189</v>
      </c>
      <c r="BA9" s="190" t="s">
        <v>190</v>
      </c>
      <c r="BB9" s="190" t="s">
        <v>1</v>
      </c>
      <c r="BC9" s="190" t="s">
        <v>178</v>
      </c>
      <c r="BD9" s="190" t="s">
        <v>83</v>
      </c>
    </row>
    <row r="10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Z10" s="190" t="s">
        <v>191</v>
      </c>
      <c r="BA10" s="190" t="s">
        <v>1</v>
      </c>
      <c r="BB10" s="190" t="s">
        <v>1</v>
      </c>
      <c r="BC10" s="190" t="s">
        <v>192</v>
      </c>
      <c r="BD10" s="190" t="s">
        <v>83</v>
      </c>
    </row>
    <row r="11" s="2" customFormat="1" ht="12" customHeight="1">
      <c r="A11" s="31"/>
      <c r="B11" s="32"/>
      <c r="C11" s="31"/>
      <c r="D11" s="28" t="s">
        <v>16</v>
      </c>
      <c r="E11" s="31"/>
      <c r="F11" s="25" t="s">
        <v>1</v>
      </c>
      <c r="G11" s="31"/>
      <c r="H11" s="31"/>
      <c r="I11" s="28" t="s">
        <v>17</v>
      </c>
      <c r="J11" s="25" t="s">
        <v>1</v>
      </c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18</v>
      </c>
      <c r="E12" s="31"/>
      <c r="F12" s="25" t="s">
        <v>19</v>
      </c>
      <c r="G12" s="31"/>
      <c r="H12" s="31"/>
      <c r="I12" s="28" t="s">
        <v>20</v>
      </c>
      <c r="J12" s="61" t="str">
        <f>'Rekapitulace stavby'!AN8</f>
        <v>2. 2. 2023</v>
      </c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22</v>
      </c>
      <c r="E14" s="31"/>
      <c r="F14" s="31"/>
      <c r="G14" s="31"/>
      <c r="H14" s="31"/>
      <c r="I14" s="28" t="s">
        <v>23</v>
      </c>
      <c r="J14" s="25" t="s">
        <v>1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2"/>
      <c r="C15" s="31"/>
      <c r="D15" s="31"/>
      <c r="E15" s="25" t="s">
        <v>24</v>
      </c>
      <c r="F15" s="31"/>
      <c r="G15" s="31"/>
      <c r="H15" s="31"/>
      <c r="I15" s="28" t="s">
        <v>25</v>
      </c>
      <c r="J15" s="25" t="s">
        <v>1</v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2"/>
      <c r="C17" s="31"/>
      <c r="D17" s="28" t="s">
        <v>26</v>
      </c>
      <c r="E17" s="31"/>
      <c r="F17" s="31"/>
      <c r="G17" s="31"/>
      <c r="H17" s="31"/>
      <c r="I17" s="28" t="s">
        <v>23</v>
      </c>
      <c r="J17" s="25" t="str">
        <f>'Rekapitulace stavby'!AN13</f>
        <v/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2"/>
      <c r="C18" s="31"/>
      <c r="D18" s="31"/>
      <c r="E18" s="25" t="str">
        <f>'Rekapitulace stavby'!E14</f>
        <v xml:space="preserve"> </v>
      </c>
      <c r="F18" s="25"/>
      <c r="G18" s="25"/>
      <c r="H18" s="25"/>
      <c r="I18" s="28" t="s">
        <v>25</v>
      </c>
      <c r="J18" s="25" t="str">
        <f>'Rekapitulace stavby'!AN14</f>
        <v/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2"/>
      <c r="C20" s="31"/>
      <c r="D20" s="28" t="s">
        <v>28</v>
      </c>
      <c r="E20" s="31"/>
      <c r="F20" s="31"/>
      <c r="G20" s="31"/>
      <c r="H20" s="31"/>
      <c r="I20" s="28" t="s">
        <v>23</v>
      </c>
      <c r="J20" s="25" t="s">
        <v>1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2"/>
      <c r="C21" s="31"/>
      <c r="D21" s="31"/>
      <c r="E21" s="25" t="s">
        <v>29</v>
      </c>
      <c r="F21" s="31"/>
      <c r="G21" s="31"/>
      <c r="H21" s="31"/>
      <c r="I21" s="28" t="s">
        <v>25</v>
      </c>
      <c r="J21" s="25" t="s">
        <v>1</v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2"/>
      <c r="C23" s="31"/>
      <c r="D23" s="28" t="s">
        <v>31</v>
      </c>
      <c r="E23" s="31"/>
      <c r="F23" s="31"/>
      <c r="G23" s="31"/>
      <c r="H23" s="31"/>
      <c r="I23" s="28" t="s">
        <v>23</v>
      </c>
      <c r="J23" s="25" t="str">
        <f>IF('Rekapitulace stavby'!AN19="","",'Rekapitulace stavby'!AN19)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2"/>
      <c r="C24" s="31"/>
      <c r="D24" s="31"/>
      <c r="E24" s="25" t="str">
        <f>IF('Rekapitulace stavby'!E20="","",'Rekapitulace stavby'!E20)</f>
        <v xml:space="preserve"> </v>
      </c>
      <c r="F24" s="31"/>
      <c r="G24" s="31"/>
      <c r="H24" s="31"/>
      <c r="I24" s="28" t="s">
        <v>25</v>
      </c>
      <c r="J24" s="25" t="str">
        <f>IF('Rekapitulace stavby'!AN20="","",'Rekapitulace stavby'!AN20)</f>
        <v/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2"/>
      <c r="C26" s="31"/>
      <c r="D26" s="28" t="s">
        <v>32</v>
      </c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15"/>
      <c r="B27" s="116"/>
      <c r="C27" s="115"/>
      <c r="D27" s="115"/>
      <c r="E27" s="29" t="s">
        <v>1</v>
      </c>
      <c r="F27" s="29"/>
      <c r="G27" s="29"/>
      <c r="H27" s="2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2"/>
      <c r="E29" s="82"/>
      <c r="F29" s="82"/>
      <c r="G29" s="82"/>
      <c r="H29" s="82"/>
      <c r="I29" s="82"/>
      <c r="J29" s="82"/>
      <c r="K29" s="82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2"/>
      <c r="C30" s="31"/>
      <c r="D30" s="118" t="s">
        <v>33</v>
      </c>
      <c r="E30" s="31"/>
      <c r="F30" s="31"/>
      <c r="G30" s="31"/>
      <c r="H30" s="31"/>
      <c r="I30" s="31"/>
      <c r="J30" s="88">
        <f>ROUND(J127, 2)</f>
        <v>1076640.97</v>
      </c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2"/>
      <c r="C32" s="31"/>
      <c r="D32" s="31"/>
      <c r="E32" s="31"/>
      <c r="F32" s="36" t="s">
        <v>35</v>
      </c>
      <c r="G32" s="31"/>
      <c r="H32" s="31"/>
      <c r="I32" s="36" t="s">
        <v>34</v>
      </c>
      <c r="J32" s="36" t="s">
        <v>36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2"/>
      <c r="C33" s="31"/>
      <c r="D33" s="119" t="s">
        <v>37</v>
      </c>
      <c r="E33" s="28" t="s">
        <v>38</v>
      </c>
      <c r="F33" s="120">
        <f>ROUND((SUM(BE127:BE400)),  2)</f>
        <v>1076640.97</v>
      </c>
      <c r="G33" s="31"/>
      <c r="H33" s="31"/>
      <c r="I33" s="121">
        <v>0.20999999999999999</v>
      </c>
      <c r="J33" s="120">
        <f>ROUND(((SUM(BE127:BE400))*I33),  2)</f>
        <v>226094.60000000001</v>
      </c>
      <c r="K33" s="31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28" t="s">
        <v>39</v>
      </c>
      <c r="F34" s="120">
        <f>ROUND((SUM(BF127:BF400)),  2)</f>
        <v>0</v>
      </c>
      <c r="G34" s="31"/>
      <c r="H34" s="31"/>
      <c r="I34" s="121">
        <v>0.14999999999999999</v>
      </c>
      <c r="J34" s="120">
        <f>ROUND(((SUM(BF127:BF400))*I34),  2)</f>
        <v>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40</v>
      </c>
      <c r="F35" s="120">
        <f>ROUND((SUM(BG127:BG400)),  2)</f>
        <v>0</v>
      </c>
      <c r="G35" s="31"/>
      <c r="H35" s="31"/>
      <c r="I35" s="121">
        <v>0.20999999999999999</v>
      </c>
      <c r="J35" s="120">
        <f>0</f>
        <v>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41</v>
      </c>
      <c r="F36" s="120">
        <f>ROUND((SUM(BH127:BH400)),  2)</f>
        <v>0</v>
      </c>
      <c r="G36" s="31"/>
      <c r="H36" s="31"/>
      <c r="I36" s="121">
        <v>0.14999999999999999</v>
      </c>
      <c r="J36" s="120">
        <f>0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42</v>
      </c>
      <c r="F37" s="120">
        <f>ROUND((SUM(BI127:BI400)),  2)</f>
        <v>0</v>
      </c>
      <c r="G37" s="31"/>
      <c r="H37" s="31"/>
      <c r="I37" s="121">
        <v>0</v>
      </c>
      <c r="J37" s="120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2"/>
      <c r="C39" s="122"/>
      <c r="D39" s="123" t="s">
        <v>43</v>
      </c>
      <c r="E39" s="73"/>
      <c r="F39" s="73"/>
      <c r="G39" s="124" t="s">
        <v>44</v>
      </c>
      <c r="H39" s="125" t="s">
        <v>45</v>
      </c>
      <c r="I39" s="73"/>
      <c r="J39" s="126">
        <f>SUM(J30:J37)</f>
        <v>1302735.5700000001</v>
      </c>
      <c r="K39" s="127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48</v>
      </c>
      <c r="E61" s="34"/>
      <c r="F61" s="128" t="s">
        <v>49</v>
      </c>
      <c r="G61" s="50" t="s">
        <v>48</v>
      </c>
      <c r="H61" s="34"/>
      <c r="I61" s="34"/>
      <c r="J61" s="129" t="s">
        <v>49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48</v>
      </c>
      <c r="E76" s="34"/>
      <c r="F76" s="128" t="s">
        <v>49</v>
      </c>
      <c r="G76" s="50" t="s">
        <v>48</v>
      </c>
      <c r="H76" s="34"/>
      <c r="I76" s="34"/>
      <c r="J76" s="129" t="s">
        <v>49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90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14" t="str">
        <f>E7</f>
        <v>Parkovací stání na ul. Dlouhá (bytové domy 42-48) v Novém Jičíně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8" t="s">
        <v>88</v>
      </c>
      <c r="D86" s="31"/>
      <c r="E86" s="31"/>
      <c r="F86" s="31"/>
      <c r="G86" s="31"/>
      <c r="H86" s="31"/>
      <c r="I86" s="31"/>
      <c r="J86" s="31"/>
      <c r="K86" s="31"/>
      <c r="L86" s="47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1"/>
      <c r="D87" s="31"/>
      <c r="E87" s="59" t="str">
        <f>E9</f>
        <v>112 - Dlouhá před byt.domy 42-48 - parkovací plochy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8" t="s">
        <v>18</v>
      </c>
      <c r="D89" s="31"/>
      <c r="E89" s="31"/>
      <c r="F89" s="25" t="str">
        <f>F12</f>
        <v>Nový Jičín</v>
      </c>
      <c r="G89" s="31"/>
      <c r="H89" s="31"/>
      <c r="I89" s="28" t="s">
        <v>20</v>
      </c>
      <c r="J89" s="61" t="str">
        <f>IF(J12="","",J12)</f>
        <v>2. 2. 2023</v>
      </c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8" t="s">
        <v>22</v>
      </c>
      <c r="D91" s="31"/>
      <c r="E91" s="31"/>
      <c r="F91" s="25" t="str">
        <f>E15</f>
        <v>Město Nový Jičín</v>
      </c>
      <c r="G91" s="31"/>
      <c r="H91" s="31"/>
      <c r="I91" s="28" t="s">
        <v>28</v>
      </c>
      <c r="J91" s="29" t="str">
        <f>E21</f>
        <v>DOPRAPLAN s.r.o.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8" t="s">
        <v>26</v>
      </c>
      <c r="D92" s="31"/>
      <c r="E92" s="31"/>
      <c r="F92" s="25" t="str">
        <f>IF(E18="","",E18)</f>
        <v xml:space="preserve"> </v>
      </c>
      <c r="G92" s="31"/>
      <c r="H92" s="31"/>
      <c r="I92" s="28" t="s">
        <v>31</v>
      </c>
      <c r="J92" s="29" t="str">
        <f>E24</f>
        <v xml:space="preserve"> </v>
      </c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30" t="s">
        <v>91</v>
      </c>
      <c r="D94" s="122"/>
      <c r="E94" s="122"/>
      <c r="F94" s="122"/>
      <c r="G94" s="122"/>
      <c r="H94" s="122"/>
      <c r="I94" s="122"/>
      <c r="J94" s="131" t="s">
        <v>92</v>
      </c>
      <c r="K94" s="122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32" t="s">
        <v>93</v>
      </c>
      <c r="D96" s="31"/>
      <c r="E96" s="31"/>
      <c r="F96" s="31"/>
      <c r="G96" s="31"/>
      <c r="H96" s="31"/>
      <c r="I96" s="31"/>
      <c r="J96" s="88">
        <f>J127</f>
        <v>1076640.97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94</v>
      </c>
    </row>
    <row r="97" s="9" customFormat="1" ht="24.96" customHeight="1">
      <c r="A97" s="9"/>
      <c r="B97" s="133"/>
      <c r="C97" s="9"/>
      <c r="D97" s="134" t="s">
        <v>193</v>
      </c>
      <c r="E97" s="135"/>
      <c r="F97" s="135"/>
      <c r="G97" s="135"/>
      <c r="H97" s="135"/>
      <c r="I97" s="135"/>
      <c r="J97" s="136">
        <f>J128</f>
        <v>1065523.79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7"/>
      <c r="C98" s="10"/>
      <c r="D98" s="138" t="s">
        <v>194</v>
      </c>
      <c r="E98" s="139"/>
      <c r="F98" s="139"/>
      <c r="G98" s="139"/>
      <c r="H98" s="139"/>
      <c r="I98" s="139"/>
      <c r="J98" s="140">
        <f>J129</f>
        <v>156888.22999999998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195</v>
      </c>
      <c r="E99" s="139"/>
      <c r="F99" s="139"/>
      <c r="G99" s="139"/>
      <c r="H99" s="139"/>
      <c r="I99" s="139"/>
      <c r="J99" s="140">
        <f>J176</f>
        <v>29183.759999999998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196</v>
      </c>
      <c r="E100" s="139"/>
      <c r="F100" s="139"/>
      <c r="G100" s="139"/>
      <c r="H100" s="139"/>
      <c r="I100" s="139"/>
      <c r="J100" s="140">
        <f>J192</f>
        <v>322741.09000000003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197</v>
      </c>
      <c r="E101" s="139"/>
      <c r="F101" s="139"/>
      <c r="G101" s="139"/>
      <c r="H101" s="139"/>
      <c r="I101" s="139"/>
      <c r="J101" s="140">
        <f>J244</f>
        <v>16934.799999999999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7"/>
      <c r="C102" s="10"/>
      <c r="D102" s="138" t="s">
        <v>198</v>
      </c>
      <c r="E102" s="139"/>
      <c r="F102" s="139"/>
      <c r="G102" s="139"/>
      <c r="H102" s="139"/>
      <c r="I102" s="139"/>
      <c r="J102" s="140">
        <f>J279</f>
        <v>104183.81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199</v>
      </c>
      <c r="E103" s="139"/>
      <c r="F103" s="139"/>
      <c r="G103" s="139"/>
      <c r="H103" s="139"/>
      <c r="I103" s="139"/>
      <c r="J103" s="140">
        <f>J336</f>
        <v>400723.65000000002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200</v>
      </c>
      <c r="E104" s="139"/>
      <c r="F104" s="139"/>
      <c r="G104" s="139"/>
      <c r="H104" s="139"/>
      <c r="I104" s="139"/>
      <c r="J104" s="140">
        <f>J371</f>
        <v>34868.449999999997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3"/>
      <c r="C105" s="9"/>
      <c r="D105" s="134" t="s">
        <v>201</v>
      </c>
      <c r="E105" s="135"/>
      <c r="F105" s="135"/>
      <c r="G105" s="135"/>
      <c r="H105" s="135"/>
      <c r="I105" s="135"/>
      <c r="J105" s="136">
        <f>J374</f>
        <v>11117.18</v>
      </c>
      <c r="K105" s="9"/>
      <c r="L105" s="13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37"/>
      <c r="C106" s="10"/>
      <c r="D106" s="138" t="s">
        <v>202</v>
      </c>
      <c r="E106" s="139"/>
      <c r="F106" s="139"/>
      <c r="G106" s="139"/>
      <c r="H106" s="139"/>
      <c r="I106" s="139"/>
      <c r="J106" s="140">
        <f>J375</f>
        <v>7318.8000000000002</v>
      </c>
      <c r="K106" s="10"/>
      <c r="L106" s="13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7"/>
      <c r="C107" s="10"/>
      <c r="D107" s="138" t="s">
        <v>203</v>
      </c>
      <c r="E107" s="139"/>
      <c r="F107" s="139"/>
      <c r="G107" s="139"/>
      <c r="H107" s="139"/>
      <c r="I107" s="139"/>
      <c r="J107" s="140">
        <f>J383</f>
        <v>3798.3800000000001</v>
      </c>
      <c r="K107" s="10"/>
      <c r="L107" s="13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="2" customFormat="1" ht="6.96" customHeight="1">
      <c r="A113" s="31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24.96" customHeight="1">
      <c r="A114" s="31"/>
      <c r="B114" s="32"/>
      <c r="C114" s="22" t="s">
        <v>100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14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1"/>
      <c r="D117" s="31"/>
      <c r="E117" s="114" t="str">
        <f>E7</f>
        <v>Parkovací stání na ul. Dlouhá (bytové domy 42-48) v Novém Jičíně</v>
      </c>
      <c r="F117" s="28"/>
      <c r="G117" s="28"/>
      <c r="H117" s="28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88</v>
      </c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6.5" customHeight="1">
      <c r="A119" s="31"/>
      <c r="B119" s="32"/>
      <c r="C119" s="31"/>
      <c r="D119" s="31"/>
      <c r="E119" s="59" t="str">
        <f>E9</f>
        <v>112 - Dlouhá před byt.domy 42-48 - parkovací plochy</v>
      </c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18</v>
      </c>
      <c r="D121" s="31"/>
      <c r="E121" s="31"/>
      <c r="F121" s="25" t="str">
        <f>F12</f>
        <v>Nový Jičín</v>
      </c>
      <c r="G121" s="31"/>
      <c r="H121" s="31"/>
      <c r="I121" s="28" t="s">
        <v>20</v>
      </c>
      <c r="J121" s="61" t="str">
        <f>IF(J12="","",J12)</f>
        <v>2. 2. 2023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6.96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22</v>
      </c>
      <c r="D123" s="31"/>
      <c r="E123" s="31"/>
      <c r="F123" s="25" t="str">
        <f>E15</f>
        <v>Město Nový Jičín</v>
      </c>
      <c r="G123" s="31"/>
      <c r="H123" s="31"/>
      <c r="I123" s="28" t="s">
        <v>28</v>
      </c>
      <c r="J123" s="29" t="str">
        <f>E21</f>
        <v>DOPRAPLAN s.r.o.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5.15" customHeight="1">
      <c r="A124" s="31"/>
      <c r="B124" s="32"/>
      <c r="C124" s="28" t="s">
        <v>26</v>
      </c>
      <c r="D124" s="31"/>
      <c r="E124" s="31"/>
      <c r="F124" s="25" t="str">
        <f>IF(E18="","",E18)</f>
        <v xml:space="preserve"> </v>
      </c>
      <c r="G124" s="31"/>
      <c r="H124" s="31"/>
      <c r="I124" s="28" t="s">
        <v>31</v>
      </c>
      <c r="J124" s="29" t="str">
        <f>E24</f>
        <v xml:space="preserve"> 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0.32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11" customFormat="1" ht="29.28" customHeight="1">
      <c r="A126" s="141"/>
      <c r="B126" s="142"/>
      <c r="C126" s="143" t="s">
        <v>101</v>
      </c>
      <c r="D126" s="144" t="s">
        <v>58</v>
      </c>
      <c r="E126" s="144" t="s">
        <v>54</v>
      </c>
      <c r="F126" s="144" t="s">
        <v>55</v>
      </c>
      <c r="G126" s="144" t="s">
        <v>102</v>
      </c>
      <c r="H126" s="144" t="s">
        <v>103</v>
      </c>
      <c r="I126" s="144" t="s">
        <v>104</v>
      </c>
      <c r="J126" s="144" t="s">
        <v>92</v>
      </c>
      <c r="K126" s="145" t="s">
        <v>105</v>
      </c>
      <c r="L126" s="146"/>
      <c r="M126" s="78" t="s">
        <v>1</v>
      </c>
      <c r="N126" s="79" t="s">
        <v>37</v>
      </c>
      <c r="O126" s="79" t="s">
        <v>106</v>
      </c>
      <c r="P126" s="79" t="s">
        <v>107</v>
      </c>
      <c r="Q126" s="79" t="s">
        <v>108</v>
      </c>
      <c r="R126" s="79" t="s">
        <v>109</v>
      </c>
      <c r="S126" s="79" t="s">
        <v>110</v>
      </c>
      <c r="T126" s="80" t="s">
        <v>111</v>
      </c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</row>
    <row r="127" s="2" customFormat="1" ht="22.8" customHeight="1">
      <c r="A127" s="31"/>
      <c r="B127" s="32"/>
      <c r="C127" s="85" t="s">
        <v>112</v>
      </c>
      <c r="D127" s="31"/>
      <c r="E127" s="31"/>
      <c r="F127" s="31"/>
      <c r="G127" s="31"/>
      <c r="H127" s="31"/>
      <c r="I127" s="31"/>
      <c r="J127" s="147">
        <f>BK127</f>
        <v>1076640.97</v>
      </c>
      <c r="K127" s="31"/>
      <c r="L127" s="32"/>
      <c r="M127" s="81"/>
      <c r="N127" s="65"/>
      <c r="O127" s="82"/>
      <c r="P127" s="148">
        <f>P128+P374</f>
        <v>495.37963800000006</v>
      </c>
      <c r="Q127" s="82"/>
      <c r="R127" s="148">
        <f>R128+R374</f>
        <v>150.78933500000002</v>
      </c>
      <c r="S127" s="82"/>
      <c r="T127" s="149">
        <f>T128+T374</f>
        <v>194.79199999999997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72</v>
      </c>
      <c r="AU127" s="18" t="s">
        <v>94</v>
      </c>
      <c r="BK127" s="150">
        <f>BK128+BK374</f>
        <v>1076640.97</v>
      </c>
    </row>
    <row r="128" s="12" customFormat="1" ht="25.92" customHeight="1">
      <c r="A128" s="12"/>
      <c r="B128" s="151"/>
      <c r="C128" s="12"/>
      <c r="D128" s="152" t="s">
        <v>72</v>
      </c>
      <c r="E128" s="153" t="s">
        <v>204</v>
      </c>
      <c r="F128" s="153" t="s">
        <v>205</v>
      </c>
      <c r="G128" s="12"/>
      <c r="H128" s="12"/>
      <c r="I128" s="12"/>
      <c r="J128" s="154">
        <f>BK128</f>
        <v>1065523.79</v>
      </c>
      <c r="K128" s="12"/>
      <c r="L128" s="151"/>
      <c r="M128" s="155"/>
      <c r="N128" s="156"/>
      <c r="O128" s="156"/>
      <c r="P128" s="157">
        <f>P129+P176+P192+P244+P279+P336+P371</f>
        <v>486.93763800000005</v>
      </c>
      <c r="Q128" s="156"/>
      <c r="R128" s="157">
        <f>R129+R176+R192+R244+R279+R336+R371</f>
        <v>149.65041500000001</v>
      </c>
      <c r="S128" s="156"/>
      <c r="T128" s="158">
        <f>T129+T176+T192+T244+T279+T336+T371</f>
        <v>194.79199999999997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2" t="s">
        <v>81</v>
      </c>
      <c r="AT128" s="159" t="s">
        <v>72</v>
      </c>
      <c r="AU128" s="159" t="s">
        <v>73</v>
      </c>
      <c r="AY128" s="152" t="s">
        <v>116</v>
      </c>
      <c r="BK128" s="160">
        <f>BK129+BK176+BK192+BK244+BK279+BK336+BK371</f>
        <v>1065523.79</v>
      </c>
    </row>
    <row r="129" s="12" customFormat="1" ht="22.8" customHeight="1">
      <c r="A129" s="12"/>
      <c r="B129" s="151"/>
      <c r="C129" s="12"/>
      <c r="D129" s="152" t="s">
        <v>72</v>
      </c>
      <c r="E129" s="161" t="s">
        <v>81</v>
      </c>
      <c r="F129" s="161" t="s">
        <v>206</v>
      </c>
      <c r="G129" s="12"/>
      <c r="H129" s="12"/>
      <c r="I129" s="12"/>
      <c r="J129" s="162">
        <f>BK129</f>
        <v>156888.22999999998</v>
      </c>
      <c r="K129" s="12"/>
      <c r="L129" s="151"/>
      <c r="M129" s="155"/>
      <c r="N129" s="156"/>
      <c r="O129" s="156"/>
      <c r="P129" s="157">
        <f>SUM(P130:P175)</f>
        <v>137.7303</v>
      </c>
      <c r="Q129" s="156"/>
      <c r="R129" s="157">
        <f>SUM(R130:R175)</f>
        <v>47.901140000000005</v>
      </c>
      <c r="S129" s="156"/>
      <c r="T129" s="158">
        <f>SUM(T130:T175)</f>
        <v>194.00999999999999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2" t="s">
        <v>81</v>
      </c>
      <c r="AT129" s="159" t="s">
        <v>72</v>
      </c>
      <c r="AU129" s="159" t="s">
        <v>81</v>
      </c>
      <c r="AY129" s="152" t="s">
        <v>116</v>
      </c>
      <c r="BK129" s="160">
        <f>SUM(BK130:BK175)</f>
        <v>156888.22999999998</v>
      </c>
    </row>
    <row r="130" s="2" customFormat="1" ht="24.15" customHeight="1">
      <c r="A130" s="31"/>
      <c r="B130" s="163"/>
      <c r="C130" s="164" t="s">
        <v>81</v>
      </c>
      <c r="D130" s="164" t="s">
        <v>119</v>
      </c>
      <c r="E130" s="165" t="s">
        <v>207</v>
      </c>
      <c r="F130" s="166" t="s">
        <v>208</v>
      </c>
      <c r="G130" s="167" t="s">
        <v>209</v>
      </c>
      <c r="H130" s="168">
        <v>124</v>
      </c>
      <c r="I130" s="169">
        <v>122</v>
      </c>
      <c r="J130" s="169">
        <f>ROUND(I130*H130,2)</f>
        <v>15128</v>
      </c>
      <c r="K130" s="166" t="s">
        <v>210</v>
      </c>
      <c r="L130" s="32"/>
      <c r="M130" s="170" t="s">
        <v>1</v>
      </c>
      <c r="N130" s="171" t="s">
        <v>38</v>
      </c>
      <c r="O130" s="172">
        <v>0.34399999999999997</v>
      </c>
      <c r="P130" s="172">
        <f>O130*H130</f>
        <v>42.655999999999999</v>
      </c>
      <c r="Q130" s="172">
        <v>0</v>
      </c>
      <c r="R130" s="172">
        <f>Q130*H130</f>
        <v>0</v>
      </c>
      <c r="S130" s="172">
        <v>0.29499999999999998</v>
      </c>
      <c r="T130" s="173">
        <f>S130*H130</f>
        <v>36.579999999999998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4" t="s">
        <v>139</v>
      </c>
      <c r="AT130" s="174" t="s">
        <v>119</v>
      </c>
      <c r="AU130" s="174" t="s">
        <v>83</v>
      </c>
      <c r="AY130" s="18" t="s">
        <v>116</v>
      </c>
      <c r="BE130" s="175">
        <f>IF(N130="základní",J130,0)</f>
        <v>15128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8" t="s">
        <v>81</v>
      </c>
      <c r="BK130" s="175">
        <f>ROUND(I130*H130,2)</f>
        <v>15128</v>
      </c>
      <c r="BL130" s="18" t="s">
        <v>139</v>
      </c>
      <c r="BM130" s="174" t="s">
        <v>211</v>
      </c>
    </row>
    <row r="131" s="2" customFormat="1">
      <c r="A131" s="31"/>
      <c r="B131" s="32"/>
      <c r="C131" s="31"/>
      <c r="D131" s="176" t="s">
        <v>126</v>
      </c>
      <c r="E131" s="31"/>
      <c r="F131" s="177" t="s">
        <v>212</v>
      </c>
      <c r="G131" s="31"/>
      <c r="H131" s="31"/>
      <c r="I131" s="31"/>
      <c r="J131" s="31"/>
      <c r="K131" s="31"/>
      <c r="L131" s="32"/>
      <c r="M131" s="178"/>
      <c r="N131" s="179"/>
      <c r="O131" s="69"/>
      <c r="P131" s="69"/>
      <c r="Q131" s="69"/>
      <c r="R131" s="69"/>
      <c r="S131" s="69"/>
      <c r="T131" s="70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8" t="s">
        <v>126</v>
      </c>
      <c r="AU131" s="18" t="s">
        <v>83</v>
      </c>
    </row>
    <row r="132" s="13" customFormat="1">
      <c r="A132" s="13"/>
      <c r="B132" s="180"/>
      <c r="C132" s="13"/>
      <c r="D132" s="176" t="s">
        <v>128</v>
      </c>
      <c r="E132" s="181" t="s">
        <v>179</v>
      </c>
      <c r="F132" s="182" t="s">
        <v>213</v>
      </c>
      <c r="G132" s="13"/>
      <c r="H132" s="183">
        <v>124</v>
      </c>
      <c r="I132" s="13"/>
      <c r="J132" s="13"/>
      <c r="K132" s="13"/>
      <c r="L132" s="180"/>
      <c r="M132" s="184"/>
      <c r="N132" s="185"/>
      <c r="O132" s="185"/>
      <c r="P132" s="185"/>
      <c r="Q132" s="185"/>
      <c r="R132" s="185"/>
      <c r="S132" s="185"/>
      <c r="T132" s="18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1" t="s">
        <v>128</v>
      </c>
      <c r="AU132" s="181" t="s">
        <v>83</v>
      </c>
      <c r="AV132" s="13" t="s">
        <v>83</v>
      </c>
      <c r="AW132" s="13" t="s">
        <v>30</v>
      </c>
      <c r="AX132" s="13" t="s">
        <v>81</v>
      </c>
      <c r="AY132" s="181" t="s">
        <v>116</v>
      </c>
    </row>
    <row r="133" s="2" customFormat="1" ht="24.15" customHeight="1">
      <c r="A133" s="31"/>
      <c r="B133" s="163"/>
      <c r="C133" s="164" t="s">
        <v>83</v>
      </c>
      <c r="D133" s="164" t="s">
        <v>119</v>
      </c>
      <c r="E133" s="165" t="s">
        <v>214</v>
      </c>
      <c r="F133" s="166" t="s">
        <v>215</v>
      </c>
      <c r="G133" s="167" t="s">
        <v>209</v>
      </c>
      <c r="H133" s="168">
        <v>188.80000000000001</v>
      </c>
      <c r="I133" s="169">
        <v>110</v>
      </c>
      <c r="J133" s="169">
        <f>ROUND(I133*H133,2)</f>
        <v>20768</v>
      </c>
      <c r="K133" s="166" t="s">
        <v>210</v>
      </c>
      <c r="L133" s="32"/>
      <c r="M133" s="170" t="s">
        <v>1</v>
      </c>
      <c r="N133" s="171" t="s">
        <v>38</v>
      </c>
      <c r="O133" s="172">
        <v>0.185</v>
      </c>
      <c r="P133" s="172">
        <f>O133*H133</f>
        <v>34.928000000000004</v>
      </c>
      <c r="Q133" s="172">
        <v>0</v>
      </c>
      <c r="R133" s="172">
        <f>Q133*H133</f>
        <v>0</v>
      </c>
      <c r="S133" s="172">
        <v>0.44</v>
      </c>
      <c r="T133" s="173">
        <f>S133*H133</f>
        <v>83.072000000000003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4" t="s">
        <v>139</v>
      </c>
      <c r="AT133" s="174" t="s">
        <v>119</v>
      </c>
      <c r="AU133" s="174" t="s">
        <v>83</v>
      </c>
      <c r="AY133" s="18" t="s">
        <v>116</v>
      </c>
      <c r="BE133" s="175">
        <f>IF(N133="základní",J133,0)</f>
        <v>20768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8" t="s">
        <v>81</v>
      </c>
      <c r="BK133" s="175">
        <f>ROUND(I133*H133,2)</f>
        <v>20768</v>
      </c>
      <c r="BL133" s="18" t="s">
        <v>139</v>
      </c>
      <c r="BM133" s="174" t="s">
        <v>216</v>
      </c>
    </row>
    <row r="134" s="2" customFormat="1">
      <c r="A134" s="31"/>
      <c r="B134" s="32"/>
      <c r="C134" s="31"/>
      <c r="D134" s="176" t="s">
        <v>126</v>
      </c>
      <c r="E134" s="31"/>
      <c r="F134" s="177" t="s">
        <v>217</v>
      </c>
      <c r="G134" s="31"/>
      <c r="H134" s="31"/>
      <c r="I134" s="31"/>
      <c r="J134" s="31"/>
      <c r="K134" s="31"/>
      <c r="L134" s="32"/>
      <c r="M134" s="178"/>
      <c r="N134" s="179"/>
      <c r="O134" s="69"/>
      <c r="P134" s="69"/>
      <c r="Q134" s="69"/>
      <c r="R134" s="69"/>
      <c r="S134" s="69"/>
      <c r="T134" s="70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126</v>
      </c>
      <c r="AU134" s="18" t="s">
        <v>83</v>
      </c>
    </row>
    <row r="135" s="13" customFormat="1">
      <c r="A135" s="13"/>
      <c r="B135" s="180"/>
      <c r="C135" s="13"/>
      <c r="D135" s="176" t="s">
        <v>128</v>
      </c>
      <c r="E135" s="181" t="s">
        <v>1</v>
      </c>
      <c r="F135" s="182" t="s">
        <v>218</v>
      </c>
      <c r="G135" s="13"/>
      <c r="H135" s="183">
        <v>124</v>
      </c>
      <c r="I135" s="13"/>
      <c r="J135" s="13"/>
      <c r="K135" s="13"/>
      <c r="L135" s="180"/>
      <c r="M135" s="184"/>
      <c r="N135" s="185"/>
      <c r="O135" s="185"/>
      <c r="P135" s="185"/>
      <c r="Q135" s="185"/>
      <c r="R135" s="185"/>
      <c r="S135" s="185"/>
      <c r="T135" s="18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1" t="s">
        <v>128</v>
      </c>
      <c r="AU135" s="181" t="s">
        <v>83</v>
      </c>
      <c r="AV135" s="13" t="s">
        <v>83</v>
      </c>
      <c r="AW135" s="13" t="s">
        <v>30</v>
      </c>
      <c r="AX135" s="13" t="s">
        <v>73</v>
      </c>
      <c r="AY135" s="181" t="s">
        <v>116</v>
      </c>
    </row>
    <row r="136" s="13" customFormat="1">
      <c r="A136" s="13"/>
      <c r="B136" s="180"/>
      <c r="C136" s="13"/>
      <c r="D136" s="176" t="s">
        <v>128</v>
      </c>
      <c r="E136" s="181" t="s">
        <v>1</v>
      </c>
      <c r="F136" s="182" t="s">
        <v>219</v>
      </c>
      <c r="G136" s="13"/>
      <c r="H136" s="183">
        <v>64.799999999999997</v>
      </c>
      <c r="I136" s="13"/>
      <c r="J136" s="13"/>
      <c r="K136" s="13"/>
      <c r="L136" s="180"/>
      <c r="M136" s="184"/>
      <c r="N136" s="185"/>
      <c r="O136" s="185"/>
      <c r="P136" s="185"/>
      <c r="Q136" s="185"/>
      <c r="R136" s="185"/>
      <c r="S136" s="185"/>
      <c r="T136" s="18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1" t="s">
        <v>128</v>
      </c>
      <c r="AU136" s="181" t="s">
        <v>83</v>
      </c>
      <c r="AV136" s="13" t="s">
        <v>83</v>
      </c>
      <c r="AW136" s="13" t="s">
        <v>30</v>
      </c>
      <c r="AX136" s="13" t="s">
        <v>73</v>
      </c>
      <c r="AY136" s="181" t="s">
        <v>116</v>
      </c>
    </row>
    <row r="137" s="14" customFormat="1">
      <c r="A137" s="14"/>
      <c r="B137" s="191"/>
      <c r="C137" s="14"/>
      <c r="D137" s="176" t="s">
        <v>128</v>
      </c>
      <c r="E137" s="192" t="s">
        <v>183</v>
      </c>
      <c r="F137" s="193" t="s">
        <v>220</v>
      </c>
      <c r="G137" s="14"/>
      <c r="H137" s="194">
        <v>188.80000000000001</v>
      </c>
      <c r="I137" s="14"/>
      <c r="J137" s="14"/>
      <c r="K137" s="14"/>
      <c r="L137" s="191"/>
      <c r="M137" s="195"/>
      <c r="N137" s="196"/>
      <c r="O137" s="196"/>
      <c r="P137" s="196"/>
      <c r="Q137" s="196"/>
      <c r="R137" s="196"/>
      <c r="S137" s="196"/>
      <c r="T137" s="19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2" t="s">
        <v>128</v>
      </c>
      <c r="AU137" s="192" t="s">
        <v>83</v>
      </c>
      <c r="AV137" s="14" t="s">
        <v>139</v>
      </c>
      <c r="AW137" s="14" t="s">
        <v>30</v>
      </c>
      <c r="AX137" s="14" t="s">
        <v>81</v>
      </c>
      <c r="AY137" s="192" t="s">
        <v>116</v>
      </c>
    </row>
    <row r="138" s="2" customFormat="1" ht="24.15" customHeight="1">
      <c r="A138" s="31"/>
      <c r="B138" s="163"/>
      <c r="C138" s="164" t="s">
        <v>134</v>
      </c>
      <c r="D138" s="164" t="s">
        <v>119</v>
      </c>
      <c r="E138" s="165" t="s">
        <v>221</v>
      </c>
      <c r="F138" s="166" t="s">
        <v>222</v>
      </c>
      <c r="G138" s="167" t="s">
        <v>209</v>
      </c>
      <c r="H138" s="168">
        <v>64.799999999999997</v>
      </c>
      <c r="I138" s="169">
        <v>87.400000000000006</v>
      </c>
      <c r="J138" s="169">
        <f>ROUND(I138*H138,2)</f>
        <v>5663.5200000000004</v>
      </c>
      <c r="K138" s="166" t="s">
        <v>210</v>
      </c>
      <c r="L138" s="32"/>
      <c r="M138" s="170" t="s">
        <v>1</v>
      </c>
      <c r="N138" s="171" t="s">
        <v>38</v>
      </c>
      <c r="O138" s="172">
        <v>0.13</v>
      </c>
      <c r="P138" s="172">
        <f>O138*H138</f>
        <v>8.4239999999999995</v>
      </c>
      <c r="Q138" s="172">
        <v>0</v>
      </c>
      <c r="R138" s="172">
        <f>Q138*H138</f>
        <v>0</v>
      </c>
      <c r="S138" s="172">
        <v>0.22</v>
      </c>
      <c r="T138" s="173">
        <f>S138*H138</f>
        <v>14.256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4" t="s">
        <v>139</v>
      </c>
      <c r="AT138" s="174" t="s">
        <v>119</v>
      </c>
      <c r="AU138" s="174" t="s">
        <v>83</v>
      </c>
      <c r="AY138" s="18" t="s">
        <v>116</v>
      </c>
      <c r="BE138" s="175">
        <f>IF(N138="základní",J138,0)</f>
        <v>5663.5200000000004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8" t="s">
        <v>81</v>
      </c>
      <c r="BK138" s="175">
        <f>ROUND(I138*H138,2)</f>
        <v>5663.5200000000004</v>
      </c>
      <c r="BL138" s="18" t="s">
        <v>139</v>
      </c>
      <c r="BM138" s="174" t="s">
        <v>223</v>
      </c>
    </row>
    <row r="139" s="2" customFormat="1">
      <c r="A139" s="31"/>
      <c r="B139" s="32"/>
      <c r="C139" s="31"/>
      <c r="D139" s="176" t="s">
        <v>126</v>
      </c>
      <c r="E139" s="31"/>
      <c r="F139" s="177" t="s">
        <v>224</v>
      </c>
      <c r="G139" s="31"/>
      <c r="H139" s="31"/>
      <c r="I139" s="31"/>
      <c r="J139" s="31"/>
      <c r="K139" s="31"/>
      <c r="L139" s="32"/>
      <c r="M139" s="178"/>
      <c r="N139" s="179"/>
      <c r="O139" s="69"/>
      <c r="P139" s="69"/>
      <c r="Q139" s="69"/>
      <c r="R139" s="69"/>
      <c r="S139" s="69"/>
      <c r="T139" s="70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126</v>
      </c>
      <c r="AU139" s="18" t="s">
        <v>83</v>
      </c>
    </row>
    <row r="140" s="13" customFormat="1">
      <c r="A140" s="13"/>
      <c r="B140" s="180"/>
      <c r="C140" s="13"/>
      <c r="D140" s="176" t="s">
        <v>128</v>
      </c>
      <c r="E140" s="181" t="s">
        <v>181</v>
      </c>
      <c r="F140" s="182" t="s">
        <v>225</v>
      </c>
      <c r="G140" s="13"/>
      <c r="H140" s="183">
        <v>64.799999999999997</v>
      </c>
      <c r="I140" s="13"/>
      <c r="J140" s="13"/>
      <c r="K140" s="13"/>
      <c r="L140" s="180"/>
      <c r="M140" s="184"/>
      <c r="N140" s="185"/>
      <c r="O140" s="185"/>
      <c r="P140" s="185"/>
      <c r="Q140" s="185"/>
      <c r="R140" s="185"/>
      <c r="S140" s="185"/>
      <c r="T140" s="18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1" t="s">
        <v>128</v>
      </c>
      <c r="AU140" s="181" t="s">
        <v>83</v>
      </c>
      <c r="AV140" s="13" t="s">
        <v>83</v>
      </c>
      <c r="AW140" s="13" t="s">
        <v>30</v>
      </c>
      <c r="AX140" s="13" t="s">
        <v>81</v>
      </c>
      <c r="AY140" s="181" t="s">
        <v>116</v>
      </c>
    </row>
    <row r="141" s="2" customFormat="1" ht="33" customHeight="1">
      <c r="A141" s="31"/>
      <c r="B141" s="163"/>
      <c r="C141" s="164" t="s">
        <v>139</v>
      </c>
      <c r="D141" s="164" t="s">
        <v>119</v>
      </c>
      <c r="E141" s="165" t="s">
        <v>226</v>
      </c>
      <c r="F141" s="166" t="s">
        <v>227</v>
      </c>
      <c r="G141" s="167" t="s">
        <v>209</v>
      </c>
      <c r="H141" s="168">
        <v>422.80000000000001</v>
      </c>
      <c r="I141" s="169">
        <v>117</v>
      </c>
      <c r="J141" s="169">
        <f>ROUND(I141*H141,2)</f>
        <v>49467.599999999999</v>
      </c>
      <c r="K141" s="166" t="s">
        <v>210</v>
      </c>
      <c r="L141" s="32"/>
      <c r="M141" s="170" t="s">
        <v>1</v>
      </c>
      <c r="N141" s="171" t="s">
        <v>38</v>
      </c>
      <c r="O141" s="172">
        <v>0.028000000000000001</v>
      </c>
      <c r="P141" s="172">
        <f>O141*H141</f>
        <v>11.8384</v>
      </c>
      <c r="Q141" s="172">
        <v>5.0000000000000002E-05</v>
      </c>
      <c r="R141" s="172">
        <f>Q141*H141</f>
        <v>0.021140000000000003</v>
      </c>
      <c r="S141" s="172">
        <v>0.11500000000000001</v>
      </c>
      <c r="T141" s="173">
        <f>S141*H141</f>
        <v>48.622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4" t="s">
        <v>139</v>
      </c>
      <c r="AT141" s="174" t="s">
        <v>119</v>
      </c>
      <c r="AU141" s="174" t="s">
        <v>83</v>
      </c>
      <c r="AY141" s="18" t="s">
        <v>116</v>
      </c>
      <c r="BE141" s="175">
        <f>IF(N141="základní",J141,0)</f>
        <v>49467.599999999999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8" t="s">
        <v>81</v>
      </c>
      <c r="BK141" s="175">
        <f>ROUND(I141*H141,2)</f>
        <v>49467.599999999999</v>
      </c>
      <c r="BL141" s="18" t="s">
        <v>139</v>
      </c>
      <c r="BM141" s="174" t="s">
        <v>228</v>
      </c>
    </row>
    <row r="142" s="2" customFormat="1">
      <c r="A142" s="31"/>
      <c r="B142" s="32"/>
      <c r="C142" s="31"/>
      <c r="D142" s="176" t="s">
        <v>126</v>
      </c>
      <c r="E142" s="31"/>
      <c r="F142" s="177" t="s">
        <v>229</v>
      </c>
      <c r="G142" s="31"/>
      <c r="H142" s="31"/>
      <c r="I142" s="31"/>
      <c r="J142" s="31"/>
      <c r="K142" s="31"/>
      <c r="L142" s="32"/>
      <c r="M142" s="178"/>
      <c r="N142" s="179"/>
      <c r="O142" s="69"/>
      <c r="P142" s="69"/>
      <c r="Q142" s="69"/>
      <c r="R142" s="69"/>
      <c r="S142" s="69"/>
      <c r="T142" s="70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126</v>
      </c>
      <c r="AU142" s="18" t="s">
        <v>83</v>
      </c>
    </row>
    <row r="143" s="13" customFormat="1">
      <c r="A143" s="13"/>
      <c r="B143" s="180"/>
      <c r="C143" s="13"/>
      <c r="D143" s="176" t="s">
        <v>128</v>
      </c>
      <c r="E143" s="181" t="s">
        <v>173</v>
      </c>
      <c r="F143" s="182" t="s">
        <v>230</v>
      </c>
      <c r="G143" s="13"/>
      <c r="H143" s="183">
        <v>422.80000000000001</v>
      </c>
      <c r="I143" s="13"/>
      <c r="J143" s="13"/>
      <c r="K143" s="13"/>
      <c r="L143" s="180"/>
      <c r="M143" s="184"/>
      <c r="N143" s="185"/>
      <c r="O143" s="185"/>
      <c r="P143" s="185"/>
      <c r="Q143" s="185"/>
      <c r="R143" s="185"/>
      <c r="S143" s="185"/>
      <c r="T143" s="18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1" t="s">
        <v>128</v>
      </c>
      <c r="AU143" s="181" t="s">
        <v>83</v>
      </c>
      <c r="AV143" s="13" t="s">
        <v>83</v>
      </c>
      <c r="AW143" s="13" t="s">
        <v>30</v>
      </c>
      <c r="AX143" s="13" t="s">
        <v>81</v>
      </c>
      <c r="AY143" s="181" t="s">
        <v>116</v>
      </c>
    </row>
    <row r="144" s="2" customFormat="1" ht="16.5" customHeight="1">
      <c r="A144" s="31"/>
      <c r="B144" s="163"/>
      <c r="C144" s="164" t="s">
        <v>115</v>
      </c>
      <c r="D144" s="164" t="s">
        <v>119</v>
      </c>
      <c r="E144" s="165" t="s">
        <v>231</v>
      </c>
      <c r="F144" s="166" t="s">
        <v>232</v>
      </c>
      <c r="G144" s="167" t="s">
        <v>233</v>
      </c>
      <c r="H144" s="168">
        <v>56</v>
      </c>
      <c r="I144" s="169">
        <v>71.700000000000003</v>
      </c>
      <c r="J144" s="169">
        <f>ROUND(I144*H144,2)</f>
        <v>4015.1999999999998</v>
      </c>
      <c r="K144" s="166" t="s">
        <v>210</v>
      </c>
      <c r="L144" s="32"/>
      <c r="M144" s="170" t="s">
        <v>1</v>
      </c>
      <c r="N144" s="171" t="s">
        <v>38</v>
      </c>
      <c r="O144" s="172">
        <v>0.13300000000000001</v>
      </c>
      <c r="P144" s="172">
        <f>O144*H144</f>
        <v>7.4480000000000004</v>
      </c>
      <c r="Q144" s="172">
        <v>0</v>
      </c>
      <c r="R144" s="172">
        <f>Q144*H144</f>
        <v>0</v>
      </c>
      <c r="S144" s="172">
        <v>0.20499999999999999</v>
      </c>
      <c r="T144" s="173">
        <f>S144*H144</f>
        <v>11.479999999999999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4" t="s">
        <v>139</v>
      </c>
      <c r="AT144" s="174" t="s">
        <v>119</v>
      </c>
      <c r="AU144" s="174" t="s">
        <v>83</v>
      </c>
      <c r="AY144" s="18" t="s">
        <v>116</v>
      </c>
      <c r="BE144" s="175">
        <f>IF(N144="základní",J144,0)</f>
        <v>4015.1999999999998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8" t="s">
        <v>81</v>
      </c>
      <c r="BK144" s="175">
        <f>ROUND(I144*H144,2)</f>
        <v>4015.1999999999998</v>
      </c>
      <c r="BL144" s="18" t="s">
        <v>139</v>
      </c>
      <c r="BM144" s="174" t="s">
        <v>234</v>
      </c>
    </row>
    <row r="145" s="2" customFormat="1">
      <c r="A145" s="31"/>
      <c r="B145" s="32"/>
      <c r="C145" s="31"/>
      <c r="D145" s="176" t="s">
        <v>126</v>
      </c>
      <c r="E145" s="31"/>
      <c r="F145" s="177" t="s">
        <v>235</v>
      </c>
      <c r="G145" s="31"/>
      <c r="H145" s="31"/>
      <c r="I145" s="31"/>
      <c r="J145" s="31"/>
      <c r="K145" s="31"/>
      <c r="L145" s="32"/>
      <c r="M145" s="178"/>
      <c r="N145" s="179"/>
      <c r="O145" s="69"/>
      <c r="P145" s="69"/>
      <c r="Q145" s="69"/>
      <c r="R145" s="69"/>
      <c r="S145" s="69"/>
      <c r="T145" s="70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8" t="s">
        <v>126</v>
      </c>
      <c r="AU145" s="18" t="s">
        <v>83</v>
      </c>
    </row>
    <row r="146" s="13" customFormat="1">
      <c r="A146" s="13"/>
      <c r="B146" s="180"/>
      <c r="C146" s="13"/>
      <c r="D146" s="176" t="s">
        <v>128</v>
      </c>
      <c r="E146" s="181" t="s">
        <v>185</v>
      </c>
      <c r="F146" s="182" t="s">
        <v>236</v>
      </c>
      <c r="G146" s="13"/>
      <c r="H146" s="183">
        <v>56</v>
      </c>
      <c r="I146" s="13"/>
      <c r="J146" s="13"/>
      <c r="K146" s="13"/>
      <c r="L146" s="180"/>
      <c r="M146" s="184"/>
      <c r="N146" s="185"/>
      <c r="O146" s="185"/>
      <c r="P146" s="185"/>
      <c r="Q146" s="185"/>
      <c r="R146" s="185"/>
      <c r="S146" s="185"/>
      <c r="T146" s="18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1" t="s">
        <v>128</v>
      </c>
      <c r="AU146" s="181" t="s">
        <v>83</v>
      </c>
      <c r="AV146" s="13" t="s">
        <v>83</v>
      </c>
      <c r="AW146" s="13" t="s">
        <v>30</v>
      </c>
      <c r="AX146" s="13" t="s">
        <v>81</v>
      </c>
      <c r="AY146" s="181" t="s">
        <v>116</v>
      </c>
    </row>
    <row r="147" s="2" customFormat="1" ht="33" customHeight="1">
      <c r="A147" s="31"/>
      <c r="B147" s="163"/>
      <c r="C147" s="164" t="s">
        <v>149</v>
      </c>
      <c r="D147" s="164" t="s">
        <v>119</v>
      </c>
      <c r="E147" s="165" t="s">
        <v>237</v>
      </c>
      <c r="F147" s="166" t="s">
        <v>238</v>
      </c>
      <c r="G147" s="167" t="s">
        <v>239</v>
      </c>
      <c r="H147" s="168">
        <v>29.324999999999999</v>
      </c>
      <c r="I147" s="169">
        <v>102</v>
      </c>
      <c r="J147" s="169">
        <f>ROUND(I147*H147,2)</f>
        <v>2991.1500000000001</v>
      </c>
      <c r="K147" s="166" t="s">
        <v>210</v>
      </c>
      <c r="L147" s="32"/>
      <c r="M147" s="170" t="s">
        <v>1</v>
      </c>
      <c r="N147" s="171" t="s">
        <v>38</v>
      </c>
      <c r="O147" s="172">
        <v>0.14000000000000001</v>
      </c>
      <c r="P147" s="172">
        <f>O147*H147</f>
        <v>4.1055000000000001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4" t="s">
        <v>139</v>
      </c>
      <c r="AT147" s="174" t="s">
        <v>119</v>
      </c>
      <c r="AU147" s="174" t="s">
        <v>83</v>
      </c>
      <c r="AY147" s="18" t="s">
        <v>116</v>
      </c>
      <c r="BE147" s="175">
        <f>IF(N147="základní",J147,0)</f>
        <v>2991.1500000000001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8" t="s">
        <v>81</v>
      </c>
      <c r="BK147" s="175">
        <f>ROUND(I147*H147,2)</f>
        <v>2991.1500000000001</v>
      </c>
      <c r="BL147" s="18" t="s">
        <v>139</v>
      </c>
      <c r="BM147" s="174" t="s">
        <v>240</v>
      </c>
    </row>
    <row r="148" s="2" customFormat="1">
      <c r="A148" s="31"/>
      <c r="B148" s="32"/>
      <c r="C148" s="31"/>
      <c r="D148" s="176" t="s">
        <v>126</v>
      </c>
      <c r="E148" s="31"/>
      <c r="F148" s="177" t="s">
        <v>241</v>
      </c>
      <c r="G148" s="31"/>
      <c r="H148" s="31"/>
      <c r="I148" s="31"/>
      <c r="J148" s="31"/>
      <c r="K148" s="31"/>
      <c r="L148" s="32"/>
      <c r="M148" s="178"/>
      <c r="N148" s="179"/>
      <c r="O148" s="69"/>
      <c r="P148" s="69"/>
      <c r="Q148" s="69"/>
      <c r="R148" s="69"/>
      <c r="S148" s="69"/>
      <c r="T148" s="70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8" t="s">
        <v>126</v>
      </c>
      <c r="AU148" s="18" t="s">
        <v>83</v>
      </c>
    </row>
    <row r="149" s="13" customFormat="1">
      <c r="A149" s="13"/>
      <c r="B149" s="180"/>
      <c r="C149" s="13"/>
      <c r="D149" s="176" t="s">
        <v>128</v>
      </c>
      <c r="E149" s="181" t="s">
        <v>1</v>
      </c>
      <c r="F149" s="182" t="s">
        <v>242</v>
      </c>
      <c r="G149" s="13"/>
      <c r="H149" s="183">
        <v>25.199999999999999</v>
      </c>
      <c r="I149" s="13"/>
      <c r="J149" s="13"/>
      <c r="K149" s="13"/>
      <c r="L149" s="180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1" t="s">
        <v>128</v>
      </c>
      <c r="AU149" s="181" t="s">
        <v>83</v>
      </c>
      <c r="AV149" s="13" t="s">
        <v>83</v>
      </c>
      <c r="AW149" s="13" t="s">
        <v>30</v>
      </c>
      <c r="AX149" s="13" t="s">
        <v>73</v>
      </c>
      <c r="AY149" s="181" t="s">
        <v>116</v>
      </c>
    </row>
    <row r="150" s="13" customFormat="1">
      <c r="A150" s="13"/>
      <c r="B150" s="180"/>
      <c r="C150" s="13"/>
      <c r="D150" s="176" t="s">
        <v>128</v>
      </c>
      <c r="E150" s="181" t="s">
        <v>1</v>
      </c>
      <c r="F150" s="182" t="s">
        <v>243</v>
      </c>
      <c r="G150" s="13"/>
      <c r="H150" s="183">
        <v>4.125</v>
      </c>
      <c r="I150" s="13"/>
      <c r="J150" s="13"/>
      <c r="K150" s="13"/>
      <c r="L150" s="180"/>
      <c r="M150" s="184"/>
      <c r="N150" s="185"/>
      <c r="O150" s="185"/>
      <c r="P150" s="185"/>
      <c r="Q150" s="185"/>
      <c r="R150" s="185"/>
      <c r="S150" s="185"/>
      <c r="T150" s="18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1" t="s">
        <v>128</v>
      </c>
      <c r="AU150" s="181" t="s">
        <v>83</v>
      </c>
      <c r="AV150" s="13" t="s">
        <v>83</v>
      </c>
      <c r="AW150" s="13" t="s">
        <v>30</v>
      </c>
      <c r="AX150" s="13" t="s">
        <v>73</v>
      </c>
      <c r="AY150" s="181" t="s">
        <v>116</v>
      </c>
    </row>
    <row r="151" s="14" customFormat="1">
      <c r="A151" s="14"/>
      <c r="B151" s="191"/>
      <c r="C151" s="14"/>
      <c r="D151" s="176" t="s">
        <v>128</v>
      </c>
      <c r="E151" s="192" t="s">
        <v>177</v>
      </c>
      <c r="F151" s="193" t="s">
        <v>220</v>
      </c>
      <c r="G151" s="14"/>
      <c r="H151" s="194">
        <v>29.324999999999999</v>
      </c>
      <c r="I151" s="14"/>
      <c r="J151" s="14"/>
      <c r="K151" s="14"/>
      <c r="L151" s="191"/>
      <c r="M151" s="195"/>
      <c r="N151" s="196"/>
      <c r="O151" s="196"/>
      <c r="P151" s="196"/>
      <c r="Q151" s="196"/>
      <c r="R151" s="196"/>
      <c r="S151" s="196"/>
      <c r="T151" s="19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2" t="s">
        <v>128</v>
      </c>
      <c r="AU151" s="192" t="s">
        <v>83</v>
      </c>
      <c r="AV151" s="14" t="s">
        <v>139</v>
      </c>
      <c r="AW151" s="14" t="s">
        <v>30</v>
      </c>
      <c r="AX151" s="14" t="s">
        <v>81</v>
      </c>
      <c r="AY151" s="192" t="s">
        <v>116</v>
      </c>
    </row>
    <row r="152" s="2" customFormat="1" ht="37.8" customHeight="1">
      <c r="A152" s="31"/>
      <c r="B152" s="163"/>
      <c r="C152" s="164" t="s">
        <v>155</v>
      </c>
      <c r="D152" s="164" t="s">
        <v>119</v>
      </c>
      <c r="E152" s="165" t="s">
        <v>244</v>
      </c>
      <c r="F152" s="166" t="s">
        <v>245</v>
      </c>
      <c r="G152" s="167" t="s">
        <v>239</v>
      </c>
      <c r="H152" s="168">
        <v>29.324999999999999</v>
      </c>
      <c r="I152" s="169">
        <v>328</v>
      </c>
      <c r="J152" s="169">
        <f>ROUND(I152*H152,2)</f>
        <v>9618.6000000000004</v>
      </c>
      <c r="K152" s="166" t="s">
        <v>210</v>
      </c>
      <c r="L152" s="32"/>
      <c r="M152" s="170" t="s">
        <v>1</v>
      </c>
      <c r="N152" s="171" t="s">
        <v>38</v>
      </c>
      <c r="O152" s="172">
        <v>0.086999999999999994</v>
      </c>
      <c r="P152" s="172">
        <f>O152*H152</f>
        <v>2.551275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4" t="s">
        <v>139</v>
      </c>
      <c r="AT152" s="174" t="s">
        <v>119</v>
      </c>
      <c r="AU152" s="174" t="s">
        <v>83</v>
      </c>
      <c r="AY152" s="18" t="s">
        <v>116</v>
      </c>
      <c r="BE152" s="175">
        <f>IF(N152="základní",J152,0)</f>
        <v>9618.6000000000004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8" t="s">
        <v>81</v>
      </c>
      <c r="BK152" s="175">
        <f>ROUND(I152*H152,2)</f>
        <v>9618.6000000000004</v>
      </c>
      <c r="BL152" s="18" t="s">
        <v>139</v>
      </c>
      <c r="BM152" s="174" t="s">
        <v>246</v>
      </c>
    </row>
    <row r="153" s="2" customFormat="1">
      <c r="A153" s="31"/>
      <c r="B153" s="32"/>
      <c r="C153" s="31"/>
      <c r="D153" s="176" t="s">
        <v>126</v>
      </c>
      <c r="E153" s="31"/>
      <c r="F153" s="177" t="s">
        <v>247</v>
      </c>
      <c r="G153" s="31"/>
      <c r="H153" s="31"/>
      <c r="I153" s="31"/>
      <c r="J153" s="31"/>
      <c r="K153" s="31"/>
      <c r="L153" s="32"/>
      <c r="M153" s="178"/>
      <c r="N153" s="179"/>
      <c r="O153" s="69"/>
      <c r="P153" s="69"/>
      <c r="Q153" s="69"/>
      <c r="R153" s="69"/>
      <c r="S153" s="69"/>
      <c r="T153" s="70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8" t="s">
        <v>126</v>
      </c>
      <c r="AU153" s="18" t="s">
        <v>83</v>
      </c>
    </row>
    <row r="154" s="15" customFormat="1">
      <c r="A154" s="15"/>
      <c r="B154" s="198"/>
      <c r="C154" s="15"/>
      <c r="D154" s="176" t="s">
        <v>128</v>
      </c>
      <c r="E154" s="199" t="s">
        <v>1</v>
      </c>
      <c r="F154" s="200" t="s">
        <v>248</v>
      </c>
      <c r="G154" s="15"/>
      <c r="H154" s="199" t="s">
        <v>1</v>
      </c>
      <c r="I154" s="15"/>
      <c r="J154" s="15"/>
      <c r="K154" s="15"/>
      <c r="L154" s="198"/>
      <c r="M154" s="201"/>
      <c r="N154" s="202"/>
      <c r="O154" s="202"/>
      <c r="P154" s="202"/>
      <c r="Q154" s="202"/>
      <c r="R154" s="202"/>
      <c r="S154" s="202"/>
      <c r="T154" s="20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199" t="s">
        <v>128</v>
      </c>
      <c r="AU154" s="199" t="s">
        <v>83</v>
      </c>
      <c r="AV154" s="15" t="s">
        <v>81</v>
      </c>
      <c r="AW154" s="15" t="s">
        <v>30</v>
      </c>
      <c r="AX154" s="15" t="s">
        <v>73</v>
      </c>
      <c r="AY154" s="199" t="s">
        <v>116</v>
      </c>
    </row>
    <row r="155" s="13" customFormat="1">
      <c r="A155" s="13"/>
      <c r="B155" s="180"/>
      <c r="C155" s="13"/>
      <c r="D155" s="176" t="s">
        <v>128</v>
      </c>
      <c r="E155" s="181" t="s">
        <v>1</v>
      </c>
      <c r="F155" s="182" t="s">
        <v>177</v>
      </c>
      <c r="G155" s="13"/>
      <c r="H155" s="183">
        <v>29.324999999999999</v>
      </c>
      <c r="I155" s="13"/>
      <c r="J155" s="13"/>
      <c r="K155" s="13"/>
      <c r="L155" s="180"/>
      <c r="M155" s="184"/>
      <c r="N155" s="185"/>
      <c r="O155" s="185"/>
      <c r="P155" s="185"/>
      <c r="Q155" s="185"/>
      <c r="R155" s="185"/>
      <c r="S155" s="185"/>
      <c r="T155" s="18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1" t="s">
        <v>128</v>
      </c>
      <c r="AU155" s="181" t="s">
        <v>83</v>
      </c>
      <c r="AV155" s="13" t="s">
        <v>83</v>
      </c>
      <c r="AW155" s="13" t="s">
        <v>30</v>
      </c>
      <c r="AX155" s="13" t="s">
        <v>73</v>
      </c>
      <c r="AY155" s="181" t="s">
        <v>116</v>
      </c>
    </row>
    <row r="156" s="14" customFormat="1">
      <c r="A156" s="14"/>
      <c r="B156" s="191"/>
      <c r="C156" s="14"/>
      <c r="D156" s="176" t="s">
        <v>128</v>
      </c>
      <c r="E156" s="192" t="s">
        <v>189</v>
      </c>
      <c r="F156" s="193" t="s">
        <v>220</v>
      </c>
      <c r="G156" s="14"/>
      <c r="H156" s="194">
        <v>29.324999999999999</v>
      </c>
      <c r="I156" s="14"/>
      <c r="J156" s="14"/>
      <c r="K156" s="14"/>
      <c r="L156" s="191"/>
      <c r="M156" s="195"/>
      <c r="N156" s="196"/>
      <c r="O156" s="196"/>
      <c r="P156" s="196"/>
      <c r="Q156" s="196"/>
      <c r="R156" s="196"/>
      <c r="S156" s="196"/>
      <c r="T156" s="19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2" t="s">
        <v>128</v>
      </c>
      <c r="AU156" s="192" t="s">
        <v>83</v>
      </c>
      <c r="AV156" s="14" t="s">
        <v>139</v>
      </c>
      <c r="AW156" s="14" t="s">
        <v>30</v>
      </c>
      <c r="AX156" s="14" t="s">
        <v>81</v>
      </c>
      <c r="AY156" s="192" t="s">
        <v>116</v>
      </c>
    </row>
    <row r="157" s="2" customFormat="1" ht="33" customHeight="1">
      <c r="A157" s="31"/>
      <c r="B157" s="163"/>
      <c r="C157" s="164" t="s">
        <v>161</v>
      </c>
      <c r="D157" s="164" t="s">
        <v>119</v>
      </c>
      <c r="E157" s="165" t="s">
        <v>249</v>
      </c>
      <c r="F157" s="166" t="s">
        <v>250</v>
      </c>
      <c r="G157" s="167" t="s">
        <v>239</v>
      </c>
      <c r="H157" s="168">
        <v>25.199999999999999</v>
      </c>
      <c r="I157" s="169">
        <v>126</v>
      </c>
      <c r="J157" s="169">
        <f>ROUND(I157*H157,2)</f>
        <v>3175.1999999999998</v>
      </c>
      <c r="K157" s="166" t="s">
        <v>210</v>
      </c>
      <c r="L157" s="32"/>
      <c r="M157" s="170" t="s">
        <v>1</v>
      </c>
      <c r="N157" s="171" t="s">
        <v>38</v>
      </c>
      <c r="O157" s="172">
        <v>0.056000000000000001</v>
      </c>
      <c r="P157" s="172">
        <f>O157*H157</f>
        <v>1.4112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4" t="s">
        <v>139</v>
      </c>
      <c r="AT157" s="174" t="s">
        <v>119</v>
      </c>
      <c r="AU157" s="174" t="s">
        <v>83</v>
      </c>
      <c r="AY157" s="18" t="s">
        <v>116</v>
      </c>
      <c r="BE157" s="175">
        <f>IF(N157="základní",J157,0)</f>
        <v>3175.1999999999998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8" t="s">
        <v>81</v>
      </c>
      <c r="BK157" s="175">
        <f>ROUND(I157*H157,2)</f>
        <v>3175.1999999999998</v>
      </c>
      <c r="BL157" s="18" t="s">
        <v>139</v>
      </c>
      <c r="BM157" s="174" t="s">
        <v>251</v>
      </c>
    </row>
    <row r="158" s="2" customFormat="1">
      <c r="A158" s="31"/>
      <c r="B158" s="32"/>
      <c r="C158" s="31"/>
      <c r="D158" s="176" t="s">
        <v>126</v>
      </c>
      <c r="E158" s="31"/>
      <c r="F158" s="177" t="s">
        <v>252</v>
      </c>
      <c r="G158" s="31"/>
      <c r="H158" s="31"/>
      <c r="I158" s="31"/>
      <c r="J158" s="31"/>
      <c r="K158" s="31"/>
      <c r="L158" s="32"/>
      <c r="M158" s="178"/>
      <c r="N158" s="179"/>
      <c r="O158" s="69"/>
      <c r="P158" s="69"/>
      <c r="Q158" s="69"/>
      <c r="R158" s="69"/>
      <c r="S158" s="69"/>
      <c r="T158" s="70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8" t="s">
        <v>126</v>
      </c>
      <c r="AU158" s="18" t="s">
        <v>83</v>
      </c>
    </row>
    <row r="159" s="13" customFormat="1">
      <c r="A159" s="13"/>
      <c r="B159" s="180"/>
      <c r="C159" s="13"/>
      <c r="D159" s="176" t="s">
        <v>128</v>
      </c>
      <c r="E159" s="181" t="s">
        <v>1</v>
      </c>
      <c r="F159" s="182" t="s">
        <v>242</v>
      </c>
      <c r="G159" s="13"/>
      <c r="H159" s="183">
        <v>25.199999999999999</v>
      </c>
      <c r="I159" s="13"/>
      <c r="J159" s="13"/>
      <c r="K159" s="13"/>
      <c r="L159" s="180"/>
      <c r="M159" s="184"/>
      <c r="N159" s="185"/>
      <c r="O159" s="185"/>
      <c r="P159" s="185"/>
      <c r="Q159" s="185"/>
      <c r="R159" s="185"/>
      <c r="S159" s="185"/>
      <c r="T159" s="18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1" t="s">
        <v>128</v>
      </c>
      <c r="AU159" s="181" t="s">
        <v>83</v>
      </c>
      <c r="AV159" s="13" t="s">
        <v>83</v>
      </c>
      <c r="AW159" s="13" t="s">
        <v>30</v>
      </c>
      <c r="AX159" s="13" t="s">
        <v>73</v>
      </c>
      <c r="AY159" s="181" t="s">
        <v>116</v>
      </c>
    </row>
    <row r="160" s="14" customFormat="1">
      <c r="A160" s="14"/>
      <c r="B160" s="191"/>
      <c r="C160" s="14"/>
      <c r="D160" s="176" t="s">
        <v>128</v>
      </c>
      <c r="E160" s="192" t="s">
        <v>1</v>
      </c>
      <c r="F160" s="193" t="s">
        <v>220</v>
      </c>
      <c r="G160" s="14"/>
      <c r="H160" s="194">
        <v>25.199999999999999</v>
      </c>
      <c r="I160" s="14"/>
      <c r="J160" s="14"/>
      <c r="K160" s="14"/>
      <c r="L160" s="191"/>
      <c r="M160" s="195"/>
      <c r="N160" s="196"/>
      <c r="O160" s="196"/>
      <c r="P160" s="196"/>
      <c r="Q160" s="196"/>
      <c r="R160" s="196"/>
      <c r="S160" s="196"/>
      <c r="T160" s="19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2" t="s">
        <v>128</v>
      </c>
      <c r="AU160" s="192" t="s">
        <v>83</v>
      </c>
      <c r="AV160" s="14" t="s">
        <v>139</v>
      </c>
      <c r="AW160" s="14" t="s">
        <v>30</v>
      </c>
      <c r="AX160" s="14" t="s">
        <v>81</v>
      </c>
      <c r="AY160" s="192" t="s">
        <v>116</v>
      </c>
    </row>
    <row r="161" s="2" customFormat="1" ht="16.5" customHeight="1">
      <c r="A161" s="31"/>
      <c r="B161" s="163"/>
      <c r="C161" s="204" t="s">
        <v>168</v>
      </c>
      <c r="D161" s="204" t="s">
        <v>253</v>
      </c>
      <c r="E161" s="205" t="s">
        <v>254</v>
      </c>
      <c r="F161" s="206" t="s">
        <v>255</v>
      </c>
      <c r="G161" s="207" t="s">
        <v>256</v>
      </c>
      <c r="H161" s="208">
        <v>47.880000000000003</v>
      </c>
      <c r="I161" s="209">
        <v>463</v>
      </c>
      <c r="J161" s="209">
        <f>ROUND(I161*H161,2)</f>
        <v>22168.439999999999</v>
      </c>
      <c r="K161" s="206" t="s">
        <v>210</v>
      </c>
      <c r="L161" s="210"/>
      <c r="M161" s="211" t="s">
        <v>1</v>
      </c>
      <c r="N161" s="212" t="s">
        <v>38</v>
      </c>
      <c r="O161" s="172">
        <v>0</v>
      </c>
      <c r="P161" s="172">
        <f>O161*H161</f>
        <v>0</v>
      </c>
      <c r="Q161" s="172">
        <v>1</v>
      </c>
      <c r="R161" s="172">
        <f>Q161*H161</f>
        <v>47.880000000000003</v>
      </c>
      <c r="S161" s="172">
        <v>0</v>
      </c>
      <c r="T161" s="17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4" t="s">
        <v>161</v>
      </c>
      <c r="AT161" s="174" t="s">
        <v>253</v>
      </c>
      <c r="AU161" s="174" t="s">
        <v>83</v>
      </c>
      <c r="AY161" s="18" t="s">
        <v>116</v>
      </c>
      <c r="BE161" s="175">
        <f>IF(N161="základní",J161,0)</f>
        <v>22168.439999999999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8" t="s">
        <v>81</v>
      </c>
      <c r="BK161" s="175">
        <f>ROUND(I161*H161,2)</f>
        <v>22168.439999999999</v>
      </c>
      <c r="BL161" s="18" t="s">
        <v>139</v>
      </c>
      <c r="BM161" s="174" t="s">
        <v>257</v>
      </c>
    </row>
    <row r="162" s="2" customFormat="1">
      <c r="A162" s="31"/>
      <c r="B162" s="32"/>
      <c r="C162" s="31"/>
      <c r="D162" s="176" t="s">
        <v>126</v>
      </c>
      <c r="E162" s="31"/>
      <c r="F162" s="177" t="s">
        <v>255</v>
      </c>
      <c r="G162" s="31"/>
      <c r="H162" s="31"/>
      <c r="I162" s="31"/>
      <c r="J162" s="31"/>
      <c r="K162" s="31"/>
      <c r="L162" s="32"/>
      <c r="M162" s="178"/>
      <c r="N162" s="179"/>
      <c r="O162" s="69"/>
      <c r="P162" s="69"/>
      <c r="Q162" s="69"/>
      <c r="R162" s="69"/>
      <c r="S162" s="69"/>
      <c r="T162" s="70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8" t="s">
        <v>126</v>
      </c>
      <c r="AU162" s="18" t="s">
        <v>83</v>
      </c>
    </row>
    <row r="163" s="2" customFormat="1" ht="33" customHeight="1">
      <c r="A163" s="31"/>
      <c r="B163" s="163"/>
      <c r="C163" s="164" t="s">
        <v>258</v>
      </c>
      <c r="D163" s="164" t="s">
        <v>119</v>
      </c>
      <c r="E163" s="165" t="s">
        <v>259</v>
      </c>
      <c r="F163" s="166" t="s">
        <v>260</v>
      </c>
      <c r="G163" s="167" t="s">
        <v>256</v>
      </c>
      <c r="H163" s="168">
        <v>52.784999999999997</v>
      </c>
      <c r="I163" s="169">
        <v>291</v>
      </c>
      <c r="J163" s="169">
        <f>ROUND(I163*H163,2)</f>
        <v>15360.440000000001</v>
      </c>
      <c r="K163" s="166" t="s">
        <v>210</v>
      </c>
      <c r="L163" s="32"/>
      <c r="M163" s="170" t="s">
        <v>1</v>
      </c>
      <c r="N163" s="171" t="s">
        <v>38</v>
      </c>
      <c r="O163" s="172">
        <v>0</v>
      </c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4" t="s">
        <v>139</v>
      </c>
      <c r="AT163" s="174" t="s">
        <v>119</v>
      </c>
      <c r="AU163" s="174" t="s">
        <v>83</v>
      </c>
      <c r="AY163" s="18" t="s">
        <v>116</v>
      </c>
      <c r="BE163" s="175">
        <f>IF(N163="základní",J163,0)</f>
        <v>15360.440000000001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8" t="s">
        <v>81</v>
      </c>
      <c r="BK163" s="175">
        <f>ROUND(I163*H163,2)</f>
        <v>15360.440000000001</v>
      </c>
      <c r="BL163" s="18" t="s">
        <v>139</v>
      </c>
      <c r="BM163" s="174" t="s">
        <v>261</v>
      </c>
    </row>
    <row r="164" s="2" customFormat="1">
      <c r="A164" s="31"/>
      <c r="B164" s="32"/>
      <c r="C164" s="31"/>
      <c r="D164" s="176" t="s">
        <v>126</v>
      </c>
      <c r="E164" s="31"/>
      <c r="F164" s="177" t="s">
        <v>262</v>
      </c>
      <c r="G164" s="31"/>
      <c r="H164" s="31"/>
      <c r="I164" s="31"/>
      <c r="J164" s="31"/>
      <c r="K164" s="31"/>
      <c r="L164" s="32"/>
      <c r="M164" s="178"/>
      <c r="N164" s="179"/>
      <c r="O164" s="69"/>
      <c r="P164" s="69"/>
      <c r="Q164" s="69"/>
      <c r="R164" s="69"/>
      <c r="S164" s="69"/>
      <c r="T164" s="70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8" t="s">
        <v>126</v>
      </c>
      <c r="AU164" s="18" t="s">
        <v>83</v>
      </c>
    </row>
    <row r="165" s="13" customFormat="1">
      <c r="A165" s="13"/>
      <c r="B165" s="180"/>
      <c r="C165" s="13"/>
      <c r="D165" s="176" t="s">
        <v>128</v>
      </c>
      <c r="E165" s="181" t="s">
        <v>1</v>
      </c>
      <c r="F165" s="182" t="s">
        <v>263</v>
      </c>
      <c r="G165" s="13"/>
      <c r="H165" s="183">
        <v>52.784999999999997</v>
      </c>
      <c r="I165" s="13"/>
      <c r="J165" s="13"/>
      <c r="K165" s="13"/>
      <c r="L165" s="180"/>
      <c r="M165" s="184"/>
      <c r="N165" s="185"/>
      <c r="O165" s="185"/>
      <c r="P165" s="185"/>
      <c r="Q165" s="185"/>
      <c r="R165" s="185"/>
      <c r="S165" s="185"/>
      <c r="T165" s="1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1" t="s">
        <v>128</v>
      </c>
      <c r="AU165" s="181" t="s">
        <v>83</v>
      </c>
      <c r="AV165" s="13" t="s">
        <v>83</v>
      </c>
      <c r="AW165" s="13" t="s">
        <v>30</v>
      </c>
      <c r="AX165" s="13" t="s">
        <v>73</v>
      </c>
      <c r="AY165" s="181" t="s">
        <v>116</v>
      </c>
    </row>
    <row r="166" s="14" customFormat="1">
      <c r="A166" s="14"/>
      <c r="B166" s="191"/>
      <c r="C166" s="14"/>
      <c r="D166" s="176" t="s">
        <v>128</v>
      </c>
      <c r="E166" s="192" t="s">
        <v>1</v>
      </c>
      <c r="F166" s="193" t="s">
        <v>220</v>
      </c>
      <c r="G166" s="14"/>
      <c r="H166" s="194">
        <v>52.784999999999997</v>
      </c>
      <c r="I166" s="14"/>
      <c r="J166" s="14"/>
      <c r="K166" s="14"/>
      <c r="L166" s="191"/>
      <c r="M166" s="195"/>
      <c r="N166" s="196"/>
      <c r="O166" s="196"/>
      <c r="P166" s="196"/>
      <c r="Q166" s="196"/>
      <c r="R166" s="196"/>
      <c r="S166" s="196"/>
      <c r="T166" s="19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2" t="s">
        <v>128</v>
      </c>
      <c r="AU166" s="192" t="s">
        <v>83</v>
      </c>
      <c r="AV166" s="14" t="s">
        <v>139</v>
      </c>
      <c r="AW166" s="14" t="s">
        <v>30</v>
      </c>
      <c r="AX166" s="14" t="s">
        <v>81</v>
      </c>
      <c r="AY166" s="192" t="s">
        <v>116</v>
      </c>
    </row>
    <row r="167" s="2" customFormat="1" ht="16.5" customHeight="1">
      <c r="A167" s="31"/>
      <c r="B167" s="163"/>
      <c r="C167" s="164" t="s">
        <v>264</v>
      </c>
      <c r="D167" s="164" t="s">
        <v>119</v>
      </c>
      <c r="E167" s="165" t="s">
        <v>265</v>
      </c>
      <c r="F167" s="166" t="s">
        <v>266</v>
      </c>
      <c r="G167" s="167" t="s">
        <v>239</v>
      </c>
      <c r="H167" s="168">
        <v>29.324999999999999</v>
      </c>
      <c r="I167" s="169">
        <v>22.399999999999999</v>
      </c>
      <c r="J167" s="169">
        <f>ROUND(I167*H167,2)</f>
        <v>656.88</v>
      </c>
      <c r="K167" s="166" t="s">
        <v>210</v>
      </c>
      <c r="L167" s="32"/>
      <c r="M167" s="170" t="s">
        <v>1</v>
      </c>
      <c r="N167" s="171" t="s">
        <v>38</v>
      </c>
      <c r="O167" s="172">
        <v>0.0089999999999999993</v>
      </c>
      <c r="P167" s="172">
        <f>O167*H167</f>
        <v>0.26392499999999997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4" t="s">
        <v>139</v>
      </c>
      <c r="AT167" s="174" t="s">
        <v>119</v>
      </c>
      <c r="AU167" s="174" t="s">
        <v>83</v>
      </c>
      <c r="AY167" s="18" t="s">
        <v>116</v>
      </c>
      <c r="BE167" s="175">
        <f>IF(N167="základní",J167,0)</f>
        <v>656.88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8" t="s">
        <v>81</v>
      </c>
      <c r="BK167" s="175">
        <f>ROUND(I167*H167,2)</f>
        <v>656.88</v>
      </c>
      <c r="BL167" s="18" t="s">
        <v>139</v>
      </c>
      <c r="BM167" s="174" t="s">
        <v>267</v>
      </c>
    </row>
    <row r="168" s="2" customFormat="1">
      <c r="A168" s="31"/>
      <c r="B168" s="32"/>
      <c r="C168" s="31"/>
      <c r="D168" s="176" t="s">
        <v>126</v>
      </c>
      <c r="E168" s="31"/>
      <c r="F168" s="177" t="s">
        <v>268</v>
      </c>
      <c r="G168" s="31"/>
      <c r="H168" s="31"/>
      <c r="I168" s="31"/>
      <c r="J168" s="31"/>
      <c r="K168" s="31"/>
      <c r="L168" s="32"/>
      <c r="M168" s="178"/>
      <c r="N168" s="179"/>
      <c r="O168" s="69"/>
      <c r="P168" s="69"/>
      <c r="Q168" s="69"/>
      <c r="R168" s="69"/>
      <c r="S168" s="69"/>
      <c r="T168" s="70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8" t="s">
        <v>126</v>
      </c>
      <c r="AU168" s="18" t="s">
        <v>83</v>
      </c>
    </row>
    <row r="169" s="13" customFormat="1">
      <c r="A169" s="13"/>
      <c r="B169" s="180"/>
      <c r="C169" s="13"/>
      <c r="D169" s="176" t="s">
        <v>128</v>
      </c>
      <c r="E169" s="181" t="s">
        <v>1</v>
      </c>
      <c r="F169" s="182" t="s">
        <v>189</v>
      </c>
      <c r="G169" s="13"/>
      <c r="H169" s="183">
        <v>29.324999999999999</v>
      </c>
      <c r="I169" s="13"/>
      <c r="J169" s="13"/>
      <c r="K169" s="13"/>
      <c r="L169" s="180"/>
      <c r="M169" s="184"/>
      <c r="N169" s="185"/>
      <c r="O169" s="185"/>
      <c r="P169" s="185"/>
      <c r="Q169" s="185"/>
      <c r="R169" s="185"/>
      <c r="S169" s="185"/>
      <c r="T169" s="18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1" t="s">
        <v>128</v>
      </c>
      <c r="AU169" s="181" t="s">
        <v>83</v>
      </c>
      <c r="AV169" s="13" t="s">
        <v>83</v>
      </c>
      <c r="AW169" s="13" t="s">
        <v>30</v>
      </c>
      <c r="AX169" s="13" t="s">
        <v>73</v>
      </c>
      <c r="AY169" s="181" t="s">
        <v>116</v>
      </c>
    </row>
    <row r="170" s="14" customFormat="1">
      <c r="A170" s="14"/>
      <c r="B170" s="191"/>
      <c r="C170" s="14"/>
      <c r="D170" s="176" t="s">
        <v>128</v>
      </c>
      <c r="E170" s="192" t="s">
        <v>1</v>
      </c>
      <c r="F170" s="193" t="s">
        <v>220</v>
      </c>
      <c r="G170" s="14"/>
      <c r="H170" s="194">
        <v>29.324999999999999</v>
      </c>
      <c r="I170" s="14"/>
      <c r="J170" s="14"/>
      <c r="K170" s="14"/>
      <c r="L170" s="191"/>
      <c r="M170" s="195"/>
      <c r="N170" s="196"/>
      <c r="O170" s="196"/>
      <c r="P170" s="196"/>
      <c r="Q170" s="196"/>
      <c r="R170" s="196"/>
      <c r="S170" s="196"/>
      <c r="T170" s="19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2" t="s">
        <v>128</v>
      </c>
      <c r="AU170" s="192" t="s">
        <v>83</v>
      </c>
      <c r="AV170" s="14" t="s">
        <v>139</v>
      </c>
      <c r="AW170" s="14" t="s">
        <v>30</v>
      </c>
      <c r="AX170" s="14" t="s">
        <v>81</v>
      </c>
      <c r="AY170" s="192" t="s">
        <v>116</v>
      </c>
    </row>
    <row r="171" s="2" customFormat="1" ht="24.15" customHeight="1">
      <c r="A171" s="31"/>
      <c r="B171" s="163"/>
      <c r="C171" s="164" t="s">
        <v>269</v>
      </c>
      <c r="D171" s="164" t="s">
        <v>119</v>
      </c>
      <c r="E171" s="165" t="s">
        <v>270</v>
      </c>
      <c r="F171" s="166" t="s">
        <v>271</v>
      </c>
      <c r="G171" s="167" t="s">
        <v>209</v>
      </c>
      <c r="H171" s="168">
        <v>184</v>
      </c>
      <c r="I171" s="169">
        <v>42.799999999999997</v>
      </c>
      <c r="J171" s="169">
        <f>ROUND(I171*H171,2)</f>
        <v>7875.1999999999998</v>
      </c>
      <c r="K171" s="166" t="s">
        <v>210</v>
      </c>
      <c r="L171" s="32"/>
      <c r="M171" s="170" t="s">
        <v>1</v>
      </c>
      <c r="N171" s="171" t="s">
        <v>38</v>
      </c>
      <c r="O171" s="172">
        <v>0.13100000000000001</v>
      </c>
      <c r="P171" s="172">
        <f>O171*H171</f>
        <v>24.103999999999999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4" t="s">
        <v>139</v>
      </c>
      <c r="AT171" s="174" t="s">
        <v>119</v>
      </c>
      <c r="AU171" s="174" t="s">
        <v>83</v>
      </c>
      <c r="AY171" s="18" t="s">
        <v>116</v>
      </c>
      <c r="BE171" s="175">
        <f>IF(N171="základní",J171,0)</f>
        <v>7875.1999999999998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8" t="s">
        <v>81</v>
      </c>
      <c r="BK171" s="175">
        <f>ROUND(I171*H171,2)</f>
        <v>7875.1999999999998</v>
      </c>
      <c r="BL171" s="18" t="s">
        <v>139</v>
      </c>
      <c r="BM171" s="174" t="s">
        <v>272</v>
      </c>
    </row>
    <row r="172" s="2" customFormat="1">
      <c r="A172" s="31"/>
      <c r="B172" s="32"/>
      <c r="C172" s="31"/>
      <c r="D172" s="176" t="s">
        <v>126</v>
      </c>
      <c r="E172" s="31"/>
      <c r="F172" s="177" t="s">
        <v>273</v>
      </c>
      <c r="G172" s="31"/>
      <c r="H172" s="31"/>
      <c r="I172" s="31"/>
      <c r="J172" s="31"/>
      <c r="K172" s="31"/>
      <c r="L172" s="32"/>
      <c r="M172" s="178"/>
      <c r="N172" s="179"/>
      <c r="O172" s="69"/>
      <c r="P172" s="69"/>
      <c r="Q172" s="69"/>
      <c r="R172" s="69"/>
      <c r="S172" s="69"/>
      <c r="T172" s="70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8" t="s">
        <v>126</v>
      </c>
      <c r="AU172" s="18" t="s">
        <v>83</v>
      </c>
    </row>
    <row r="173" s="13" customFormat="1">
      <c r="A173" s="13"/>
      <c r="B173" s="180"/>
      <c r="C173" s="13"/>
      <c r="D173" s="176" t="s">
        <v>128</v>
      </c>
      <c r="E173" s="181" t="s">
        <v>1</v>
      </c>
      <c r="F173" s="182" t="s">
        <v>274</v>
      </c>
      <c r="G173" s="13"/>
      <c r="H173" s="183">
        <v>126</v>
      </c>
      <c r="I173" s="13"/>
      <c r="J173" s="13"/>
      <c r="K173" s="13"/>
      <c r="L173" s="180"/>
      <c r="M173" s="184"/>
      <c r="N173" s="185"/>
      <c r="O173" s="185"/>
      <c r="P173" s="185"/>
      <c r="Q173" s="185"/>
      <c r="R173" s="185"/>
      <c r="S173" s="185"/>
      <c r="T173" s="18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1" t="s">
        <v>128</v>
      </c>
      <c r="AU173" s="181" t="s">
        <v>83</v>
      </c>
      <c r="AV173" s="13" t="s">
        <v>83</v>
      </c>
      <c r="AW173" s="13" t="s">
        <v>30</v>
      </c>
      <c r="AX173" s="13" t="s">
        <v>73</v>
      </c>
      <c r="AY173" s="181" t="s">
        <v>116</v>
      </c>
    </row>
    <row r="174" s="13" customFormat="1">
      <c r="A174" s="13"/>
      <c r="B174" s="180"/>
      <c r="C174" s="13"/>
      <c r="D174" s="176" t="s">
        <v>128</v>
      </c>
      <c r="E174" s="181" t="s">
        <v>1</v>
      </c>
      <c r="F174" s="182" t="s">
        <v>275</v>
      </c>
      <c r="G174" s="13"/>
      <c r="H174" s="183">
        <v>58</v>
      </c>
      <c r="I174" s="13"/>
      <c r="J174" s="13"/>
      <c r="K174" s="13"/>
      <c r="L174" s="180"/>
      <c r="M174" s="184"/>
      <c r="N174" s="185"/>
      <c r="O174" s="185"/>
      <c r="P174" s="185"/>
      <c r="Q174" s="185"/>
      <c r="R174" s="185"/>
      <c r="S174" s="185"/>
      <c r="T174" s="1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1" t="s">
        <v>128</v>
      </c>
      <c r="AU174" s="181" t="s">
        <v>83</v>
      </c>
      <c r="AV174" s="13" t="s">
        <v>83</v>
      </c>
      <c r="AW174" s="13" t="s">
        <v>30</v>
      </c>
      <c r="AX174" s="13" t="s">
        <v>73</v>
      </c>
      <c r="AY174" s="181" t="s">
        <v>116</v>
      </c>
    </row>
    <row r="175" s="14" customFormat="1">
      <c r="A175" s="14"/>
      <c r="B175" s="191"/>
      <c r="C175" s="14"/>
      <c r="D175" s="176" t="s">
        <v>128</v>
      </c>
      <c r="E175" s="192" t="s">
        <v>1</v>
      </c>
      <c r="F175" s="193" t="s">
        <v>220</v>
      </c>
      <c r="G175" s="14"/>
      <c r="H175" s="194">
        <v>184</v>
      </c>
      <c r="I175" s="14"/>
      <c r="J175" s="14"/>
      <c r="K175" s="14"/>
      <c r="L175" s="191"/>
      <c r="M175" s="195"/>
      <c r="N175" s="196"/>
      <c r="O175" s="196"/>
      <c r="P175" s="196"/>
      <c r="Q175" s="196"/>
      <c r="R175" s="196"/>
      <c r="S175" s="196"/>
      <c r="T175" s="19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2" t="s">
        <v>128</v>
      </c>
      <c r="AU175" s="192" t="s">
        <v>83</v>
      </c>
      <c r="AV175" s="14" t="s">
        <v>139</v>
      </c>
      <c r="AW175" s="14" t="s">
        <v>30</v>
      </c>
      <c r="AX175" s="14" t="s">
        <v>81</v>
      </c>
      <c r="AY175" s="192" t="s">
        <v>116</v>
      </c>
    </row>
    <row r="176" s="12" customFormat="1" ht="22.8" customHeight="1">
      <c r="A176" s="12"/>
      <c r="B176" s="151"/>
      <c r="C176" s="12"/>
      <c r="D176" s="152" t="s">
        <v>72</v>
      </c>
      <c r="E176" s="161" t="s">
        <v>83</v>
      </c>
      <c r="F176" s="161" t="s">
        <v>276</v>
      </c>
      <c r="G176" s="12"/>
      <c r="H176" s="12"/>
      <c r="I176" s="12"/>
      <c r="J176" s="162">
        <f>BK176</f>
        <v>29183.759999999998</v>
      </c>
      <c r="K176" s="12"/>
      <c r="L176" s="151"/>
      <c r="M176" s="155"/>
      <c r="N176" s="156"/>
      <c r="O176" s="156"/>
      <c r="P176" s="157">
        <f>SUM(P177:P191)</f>
        <v>31.083492</v>
      </c>
      <c r="Q176" s="156"/>
      <c r="R176" s="157">
        <f>SUM(R177:R191)</f>
        <v>12.500124999999999</v>
      </c>
      <c r="S176" s="156"/>
      <c r="T176" s="158">
        <f>SUM(T177:T191)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2" t="s">
        <v>81</v>
      </c>
      <c r="AT176" s="159" t="s">
        <v>72</v>
      </c>
      <c r="AU176" s="159" t="s">
        <v>81</v>
      </c>
      <c r="AY176" s="152" t="s">
        <v>116</v>
      </c>
      <c r="BK176" s="160">
        <f>SUM(BK177:BK191)</f>
        <v>29183.759999999998</v>
      </c>
    </row>
    <row r="177" s="2" customFormat="1" ht="33" customHeight="1">
      <c r="A177" s="31"/>
      <c r="B177" s="163"/>
      <c r="C177" s="164" t="s">
        <v>277</v>
      </c>
      <c r="D177" s="164" t="s">
        <v>119</v>
      </c>
      <c r="E177" s="165" t="s">
        <v>278</v>
      </c>
      <c r="F177" s="166" t="s">
        <v>279</v>
      </c>
      <c r="G177" s="167" t="s">
        <v>239</v>
      </c>
      <c r="H177" s="168">
        <v>12.375</v>
      </c>
      <c r="I177" s="169">
        <v>1240</v>
      </c>
      <c r="J177" s="169">
        <f>ROUND(I177*H177,2)</f>
        <v>15345</v>
      </c>
      <c r="K177" s="166" t="s">
        <v>210</v>
      </c>
      <c r="L177" s="32"/>
      <c r="M177" s="170" t="s">
        <v>1</v>
      </c>
      <c r="N177" s="171" t="s">
        <v>38</v>
      </c>
      <c r="O177" s="172">
        <v>0.92000000000000004</v>
      </c>
      <c r="P177" s="172">
        <f>O177*H177</f>
        <v>11.385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74" t="s">
        <v>139</v>
      </c>
      <c r="AT177" s="174" t="s">
        <v>119</v>
      </c>
      <c r="AU177" s="174" t="s">
        <v>83</v>
      </c>
      <c r="AY177" s="18" t="s">
        <v>116</v>
      </c>
      <c r="BE177" s="175">
        <f>IF(N177="základní",J177,0)</f>
        <v>15345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8" t="s">
        <v>81</v>
      </c>
      <c r="BK177" s="175">
        <f>ROUND(I177*H177,2)</f>
        <v>15345</v>
      </c>
      <c r="BL177" s="18" t="s">
        <v>139</v>
      </c>
      <c r="BM177" s="174" t="s">
        <v>280</v>
      </c>
    </row>
    <row r="178" s="2" customFormat="1">
      <c r="A178" s="31"/>
      <c r="B178" s="32"/>
      <c r="C178" s="31"/>
      <c r="D178" s="176" t="s">
        <v>126</v>
      </c>
      <c r="E178" s="31"/>
      <c r="F178" s="177" t="s">
        <v>281</v>
      </c>
      <c r="G178" s="31"/>
      <c r="H178" s="31"/>
      <c r="I178" s="31"/>
      <c r="J178" s="31"/>
      <c r="K178" s="31"/>
      <c r="L178" s="32"/>
      <c r="M178" s="178"/>
      <c r="N178" s="179"/>
      <c r="O178" s="69"/>
      <c r="P178" s="69"/>
      <c r="Q178" s="69"/>
      <c r="R178" s="69"/>
      <c r="S178" s="69"/>
      <c r="T178" s="70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8" t="s">
        <v>126</v>
      </c>
      <c r="AU178" s="18" t="s">
        <v>83</v>
      </c>
    </row>
    <row r="179" s="13" customFormat="1">
      <c r="A179" s="13"/>
      <c r="B179" s="180"/>
      <c r="C179" s="13"/>
      <c r="D179" s="176" t="s">
        <v>128</v>
      </c>
      <c r="E179" s="181" t="s">
        <v>1</v>
      </c>
      <c r="F179" s="182" t="s">
        <v>282</v>
      </c>
      <c r="G179" s="13"/>
      <c r="H179" s="183">
        <v>12.375</v>
      </c>
      <c r="I179" s="13"/>
      <c r="J179" s="13"/>
      <c r="K179" s="13"/>
      <c r="L179" s="180"/>
      <c r="M179" s="184"/>
      <c r="N179" s="185"/>
      <c r="O179" s="185"/>
      <c r="P179" s="185"/>
      <c r="Q179" s="185"/>
      <c r="R179" s="185"/>
      <c r="S179" s="185"/>
      <c r="T179" s="18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1" t="s">
        <v>128</v>
      </c>
      <c r="AU179" s="181" t="s">
        <v>83</v>
      </c>
      <c r="AV179" s="13" t="s">
        <v>83</v>
      </c>
      <c r="AW179" s="13" t="s">
        <v>30</v>
      </c>
      <c r="AX179" s="13" t="s">
        <v>81</v>
      </c>
      <c r="AY179" s="181" t="s">
        <v>116</v>
      </c>
    </row>
    <row r="180" s="2" customFormat="1" ht="24.15" customHeight="1">
      <c r="A180" s="31"/>
      <c r="B180" s="163"/>
      <c r="C180" s="164" t="s">
        <v>283</v>
      </c>
      <c r="D180" s="164" t="s">
        <v>119</v>
      </c>
      <c r="E180" s="165" t="s">
        <v>284</v>
      </c>
      <c r="F180" s="166" t="s">
        <v>285</v>
      </c>
      <c r="G180" s="167" t="s">
        <v>209</v>
      </c>
      <c r="H180" s="168">
        <v>82.5</v>
      </c>
      <c r="I180" s="169">
        <v>33.5</v>
      </c>
      <c r="J180" s="169">
        <f>ROUND(I180*H180,2)</f>
        <v>2763.75</v>
      </c>
      <c r="K180" s="166" t="s">
        <v>210</v>
      </c>
      <c r="L180" s="32"/>
      <c r="M180" s="170" t="s">
        <v>1</v>
      </c>
      <c r="N180" s="171" t="s">
        <v>38</v>
      </c>
      <c r="O180" s="172">
        <v>0.074999999999999997</v>
      </c>
      <c r="P180" s="172">
        <f>O180*H180</f>
        <v>6.1875</v>
      </c>
      <c r="Q180" s="172">
        <v>0.00017000000000000001</v>
      </c>
      <c r="R180" s="172">
        <f>Q180*H180</f>
        <v>0.014025000000000001</v>
      </c>
      <c r="S180" s="172">
        <v>0</v>
      </c>
      <c r="T180" s="17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74" t="s">
        <v>139</v>
      </c>
      <c r="AT180" s="174" t="s">
        <v>119</v>
      </c>
      <c r="AU180" s="174" t="s">
        <v>83</v>
      </c>
      <c r="AY180" s="18" t="s">
        <v>116</v>
      </c>
      <c r="BE180" s="175">
        <f>IF(N180="základní",J180,0)</f>
        <v>2763.75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8" t="s">
        <v>81</v>
      </c>
      <c r="BK180" s="175">
        <f>ROUND(I180*H180,2)</f>
        <v>2763.75</v>
      </c>
      <c r="BL180" s="18" t="s">
        <v>139</v>
      </c>
      <c r="BM180" s="174" t="s">
        <v>286</v>
      </c>
    </row>
    <row r="181" s="2" customFormat="1">
      <c r="A181" s="31"/>
      <c r="B181" s="32"/>
      <c r="C181" s="31"/>
      <c r="D181" s="176" t="s">
        <v>126</v>
      </c>
      <c r="E181" s="31"/>
      <c r="F181" s="177" t="s">
        <v>287</v>
      </c>
      <c r="G181" s="31"/>
      <c r="H181" s="31"/>
      <c r="I181" s="31"/>
      <c r="J181" s="31"/>
      <c r="K181" s="31"/>
      <c r="L181" s="32"/>
      <c r="M181" s="178"/>
      <c r="N181" s="179"/>
      <c r="O181" s="69"/>
      <c r="P181" s="69"/>
      <c r="Q181" s="69"/>
      <c r="R181" s="69"/>
      <c r="S181" s="69"/>
      <c r="T181" s="70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8" t="s">
        <v>126</v>
      </c>
      <c r="AU181" s="18" t="s">
        <v>83</v>
      </c>
    </row>
    <row r="182" s="15" customFormat="1">
      <c r="A182" s="15"/>
      <c r="B182" s="198"/>
      <c r="C182" s="15"/>
      <c r="D182" s="176" t="s">
        <v>128</v>
      </c>
      <c r="E182" s="199" t="s">
        <v>1</v>
      </c>
      <c r="F182" s="200" t="s">
        <v>288</v>
      </c>
      <c r="G182" s="15"/>
      <c r="H182" s="199" t="s">
        <v>1</v>
      </c>
      <c r="I182" s="15"/>
      <c r="J182" s="15"/>
      <c r="K182" s="15"/>
      <c r="L182" s="198"/>
      <c r="M182" s="201"/>
      <c r="N182" s="202"/>
      <c r="O182" s="202"/>
      <c r="P182" s="202"/>
      <c r="Q182" s="202"/>
      <c r="R182" s="202"/>
      <c r="S182" s="202"/>
      <c r="T182" s="20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199" t="s">
        <v>128</v>
      </c>
      <c r="AU182" s="199" t="s">
        <v>83</v>
      </c>
      <c r="AV182" s="15" t="s">
        <v>81</v>
      </c>
      <c r="AW182" s="15" t="s">
        <v>30</v>
      </c>
      <c r="AX182" s="15" t="s">
        <v>73</v>
      </c>
      <c r="AY182" s="199" t="s">
        <v>116</v>
      </c>
    </row>
    <row r="183" s="13" customFormat="1">
      <c r="A183" s="13"/>
      <c r="B183" s="180"/>
      <c r="C183" s="13"/>
      <c r="D183" s="176" t="s">
        <v>128</v>
      </c>
      <c r="E183" s="181" t="s">
        <v>1</v>
      </c>
      <c r="F183" s="182" t="s">
        <v>289</v>
      </c>
      <c r="G183" s="13"/>
      <c r="H183" s="183">
        <v>82.5</v>
      </c>
      <c r="I183" s="13"/>
      <c r="J183" s="13"/>
      <c r="K183" s="13"/>
      <c r="L183" s="180"/>
      <c r="M183" s="184"/>
      <c r="N183" s="185"/>
      <c r="O183" s="185"/>
      <c r="P183" s="185"/>
      <c r="Q183" s="185"/>
      <c r="R183" s="185"/>
      <c r="S183" s="185"/>
      <c r="T183" s="18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1" t="s">
        <v>128</v>
      </c>
      <c r="AU183" s="181" t="s">
        <v>83</v>
      </c>
      <c r="AV183" s="13" t="s">
        <v>83</v>
      </c>
      <c r="AW183" s="13" t="s">
        <v>30</v>
      </c>
      <c r="AX183" s="13" t="s">
        <v>81</v>
      </c>
      <c r="AY183" s="181" t="s">
        <v>116</v>
      </c>
    </row>
    <row r="184" s="2" customFormat="1" ht="24.15" customHeight="1">
      <c r="A184" s="31"/>
      <c r="B184" s="163"/>
      <c r="C184" s="204" t="s">
        <v>8</v>
      </c>
      <c r="D184" s="204" t="s">
        <v>253</v>
      </c>
      <c r="E184" s="205" t="s">
        <v>290</v>
      </c>
      <c r="F184" s="206" t="s">
        <v>291</v>
      </c>
      <c r="G184" s="207" t="s">
        <v>209</v>
      </c>
      <c r="H184" s="208">
        <v>82.5</v>
      </c>
      <c r="I184" s="209">
        <v>18.100000000000001</v>
      </c>
      <c r="J184" s="209">
        <f>ROUND(I184*H184,2)</f>
        <v>1493.25</v>
      </c>
      <c r="K184" s="206" t="s">
        <v>210</v>
      </c>
      <c r="L184" s="210"/>
      <c r="M184" s="211" t="s">
        <v>1</v>
      </c>
      <c r="N184" s="212" t="s">
        <v>38</v>
      </c>
      <c r="O184" s="172">
        <v>0</v>
      </c>
      <c r="P184" s="172">
        <f>O184*H184</f>
        <v>0</v>
      </c>
      <c r="Q184" s="172">
        <v>0.00029999999999999997</v>
      </c>
      <c r="R184" s="172">
        <f>Q184*H184</f>
        <v>0.024749999999999998</v>
      </c>
      <c r="S184" s="172">
        <v>0</v>
      </c>
      <c r="T184" s="17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4" t="s">
        <v>161</v>
      </c>
      <c r="AT184" s="174" t="s">
        <v>253</v>
      </c>
      <c r="AU184" s="174" t="s">
        <v>83</v>
      </c>
      <c r="AY184" s="18" t="s">
        <v>116</v>
      </c>
      <c r="BE184" s="175">
        <f>IF(N184="základní",J184,0)</f>
        <v>1493.25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8" t="s">
        <v>81</v>
      </c>
      <c r="BK184" s="175">
        <f>ROUND(I184*H184,2)</f>
        <v>1493.25</v>
      </c>
      <c r="BL184" s="18" t="s">
        <v>139</v>
      </c>
      <c r="BM184" s="174" t="s">
        <v>292</v>
      </c>
    </row>
    <row r="185" s="2" customFormat="1">
      <c r="A185" s="31"/>
      <c r="B185" s="32"/>
      <c r="C185" s="31"/>
      <c r="D185" s="176" t="s">
        <v>126</v>
      </c>
      <c r="E185" s="31"/>
      <c r="F185" s="177" t="s">
        <v>293</v>
      </c>
      <c r="G185" s="31"/>
      <c r="H185" s="31"/>
      <c r="I185" s="31"/>
      <c r="J185" s="31"/>
      <c r="K185" s="31"/>
      <c r="L185" s="32"/>
      <c r="M185" s="178"/>
      <c r="N185" s="179"/>
      <c r="O185" s="69"/>
      <c r="P185" s="69"/>
      <c r="Q185" s="69"/>
      <c r="R185" s="69"/>
      <c r="S185" s="69"/>
      <c r="T185" s="70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8" t="s">
        <v>126</v>
      </c>
      <c r="AU185" s="18" t="s">
        <v>83</v>
      </c>
    </row>
    <row r="186" s="2" customFormat="1" ht="24.15" customHeight="1">
      <c r="A186" s="31"/>
      <c r="B186" s="163"/>
      <c r="C186" s="164" t="s">
        <v>294</v>
      </c>
      <c r="D186" s="164" t="s">
        <v>119</v>
      </c>
      <c r="E186" s="165" t="s">
        <v>295</v>
      </c>
      <c r="F186" s="166" t="s">
        <v>296</v>
      </c>
      <c r="G186" s="167" t="s">
        <v>239</v>
      </c>
      <c r="H186" s="168">
        <v>1.238</v>
      </c>
      <c r="I186" s="169">
        <v>1520</v>
      </c>
      <c r="J186" s="169">
        <f>ROUND(I186*H186,2)</f>
        <v>1881.76</v>
      </c>
      <c r="K186" s="166" t="s">
        <v>210</v>
      </c>
      <c r="L186" s="32"/>
      <c r="M186" s="170" t="s">
        <v>1</v>
      </c>
      <c r="N186" s="171" t="s">
        <v>38</v>
      </c>
      <c r="O186" s="172">
        <v>1.5840000000000001</v>
      </c>
      <c r="P186" s="172">
        <f>O186*H186</f>
        <v>1.9609920000000001</v>
      </c>
      <c r="Q186" s="172">
        <v>0</v>
      </c>
      <c r="R186" s="172">
        <f>Q186*H186</f>
        <v>0</v>
      </c>
      <c r="S186" s="172">
        <v>0</v>
      </c>
      <c r="T186" s="17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74" t="s">
        <v>139</v>
      </c>
      <c r="AT186" s="174" t="s">
        <v>119</v>
      </c>
      <c r="AU186" s="174" t="s">
        <v>83</v>
      </c>
      <c r="AY186" s="18" t="s">
        <v>116</v>
      </c>
      <c r="BE186" s="175">
        <f>IF(N186="základní",J186,0)</f>
        <v>1881.76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8" t="s">
        <v>81</v>
      </c>
      <c r="BK186" s="175">
        <f>ROUND(I186*H186,2)</f>
        <v>1881.76</v>
      </c>
      <c r="BL186" s="18" t="s">
        <v>139</v>
      </c>
      <c r="BM186" s="174" t="s">
        <v>297</v>
      </c>
    </row>
    <row r="187" s="2" customFormat="1">
      <c r="A187" s="31"/>
      <c r="B187" s="32"/>
      <c r="C187" s="31"/>
      <c r="D187" s="176" t="s">
        <v>126</v>
      </c>
      <c r="E187" s="31"/>
      <c r="F187" s="177" t="s">
        <v>298</v>
      </c>
      <c r="G187" s="31"/>
      <c r="H187" s="31"/>
      <c r="I187" s="31"/>
      <c r="J187" s="31"/>
      <c r="K187" s="31"/>
      <c r="L187" s="32"/>
      <c r="M187" s="178"/>
      <c r="N187" s="179"/>
      <c r="O187" s="69"/>
      <c r="P187" s="69"/>
      <c r="Q187" s="69"/>
      <c r="R187" s="69"/>
      <c r="S187" s="69"/>
      <c r="T187" s="70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8" t="s">
        <v>126</v>
      </c>
      <c r="AU187" s="18" t="s">
        <v>83</v>
      </c>
    </row>
    <row r="188" s="13" customFormat="1">
      <c r="A188" s="13"/>
      <c r="B188" s="180"/>
      <c r="C188" s="13"/>
      <c r="D188" s="176" t="s">
        <v>128</v>
      </c>
      <c r="E188" s="181" t="s">
        <v>1</v>
      </c>
      <c r="F188" s="182" t="s">
        <v>299</v>
      </c>
      <c r="G188" s="13"/>
      <c r="H188" s="183">
        <v>1.238</v>
      </c>
      <c r="I188" s="13"/>
      <c r="J188" s="13"/>
      <c r="K188" s="13"/>
      <c r="L188" s="180"/>
      <c r="M188" s="184"/>
      <c r="N188" s="185"/>
      <c r="O188" s="185"/>
      <c r="P188" s="185"/>
      <c r="Q188" s="185"/>
      <c r="R188" s="185"/>
      <c r="S188" s="185"/>
      <c r="T188" s="18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1" t="s">
        <v>128</v>
      </c>
      <c r="AU188" s="181" t="s">
        <v>83</v>
      </c>
      <c r="AV188" s="13" t="s">
        <v>83</v>
      </c>
      <c r="AW188" s="13" t="s">
        <v>30</v>
      </c>
      <c r="AX188" s="13" t="s">
        <v>81</v>
      </c>
      <c r="AY188" s="181" t="s">
        <v>116</v>
      </c>
    </row>
    <row r="189" s="2" customFormat="1" ht="33" customHeight="1">
      <c r="A189" s="31"/>
      <c r="B189" s="163"/>
      <c r="C189" s="164" t="s">
        <v>300</v>
      </c>
      <c r="D189" s="164" t="s">
        <v>119</v>
      </c>
      <c r="E189" s="165" t="s">
        <v>301</v>
      </c>
      <c r="F189" s="166" t="s">
        <v>302</v>
      </c>
      <c r="G189" s="167" t="s">
        <v>233</v>
      </c>
      <c r="H189" s="168">
        <v>55</v>
      </c>
      <c r="I189" s="169">
        <v>140</v>
      </c>
      <c r="J189" s="169">
        <f>ROUND(I189*H189,2)</f>
        <v>7700</v>
      </c>
      <c r="K189" s="166" t="s">
        <v>303</v>
      </c>
      <c r="L189" s="32"/>
      <c r="M189" s="170" t="s">
        <v>1</v>
      </c>
      <c r="N189" s="171" t="s">
        <v>38</v>
      </c>
      <c r="O189" s="172">
        <v>0.20999999999999999</v>
      </c>
      <c r="P189" s="172">
        <f>O189*H189</f>
        <v>11.549999999999999</v>
      </c>
      <c r="Q189" s="172">
        <v>0.22656999999999999</v>
      </c>
      <c r="R189" s="172">
        <f>Q189*H189</f>
        <v>12.46135</v>
      </c>
      <c r="S189" s="172">
        <v>0</v>
      </c>
      <c r="T189" s="17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74" t="s">
        <v>139</v>
      </c>
      <c r="AT189" s="174" t="s">
        <v>119</v>
      </c>
      <c r="AU189" s="174" t="s">
        <v>83</v>
      </c>
      <c r="AY189" s="18" t="s">
        <v>116</v>
      </c>
      <c r="BE189" s="175">
        <f>IF(N189="základní",J189,0)</f>
        <v>7700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8" t="s">
        <v>81</v>
      </c>
      <c r="BK189" s="175">
        <f>ROUND(I189*H189,2)</f>
        <v>7700</v>
      </c>
      <c r="BL189" s="18" t="s">
        <v>139</v>
      </c>
      <c r="BM189" s="174" t="s">
        <v>304</v>
      </c>
    </row>
    <row r="190" s="2" customFormat="1">
      <c r="A190" s="31"/>
      <c r="B190" s="32"/>
      <c r="C190" s="31"/>
      <c r="D190" s="176" t="s">
        <v>126</v>
      </c>
      <c r="E190" s="31"/>
      <c r="F190" s="177" t="s">
        <v>305</v>
      </c>
      <c r="G190" s="31"/>
      <c r="H190" s="31"/>
      <c r="I190" s="31"/>
      <c r="J190" s="31"/>
      <c r="K190" s="31"/>
      <c r="L190" s="32"/>
      <c r="M190" s="178"/>
      <c r="N190" s="179"/>
      <c r="O190" s="69"/>
      <c r="P190" s="69"/>
      <c r="Q190" s="69"/>
      <c r="R190" s="69"/>
      <c r="S190" s="69"/>
      <c r="T190" s="70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8" t="s">
        <v>126</v>
      </c>
      <c r="AU190" s="18" t="s">
        <v>83</v>
      </c>
    </row>
    <row r="191" s="13" customFormat="1">
      <c r="A191" s="13"/>
      <c r="B191" s="180"/>
      <c r="C191" s="13"/>
      <c r="D191" s="176" t="s">
        <v>128</v>
      </c>
      <c r="E191" s="181" t="s">
        <v>1</v>
      </c>
      <c r="F191" s="182" t="s">
        <v>306</v>
      </c>
      <c r="G191" s="13"/>
      <c r="H191" s="183">
        <v>55</v>
      </c>
      <c r="I191" s="13"/>
      <c r="J191" s="13"/>
      <c r="K191" s="13"/>
      <c r="L191" s="180"/>
      <c r="M191" s="184"/>
      <c r="N191" s="185"/>
      <c r="O191" s="185"/>
      <c r="P191" s="185"/>
      <c r="Q191" s="185"/>
      <c r="R191" s="185"/>
      <c r="S191" s="185"/>
      <c r="T191" s="18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1" t="s">
        <v>128</v>
      </c>
      <c r="AU191" s="181" t="s">
        <v>83</v>
      </c>
      <c r="AV191" s="13" t="s">
        <v>83</v>
      </c>
      <c r="AW191" s="13" t="s">
        <v>30</v>
      </c>
      <c r="AX191" s="13" t="s">
        <v>81</v>
      </c>
      <c r="AY191" s="181" t="s">
        <v>116</v>
      </c>
    </row>
    <row r="192" s="12" customFormat="1" ht="22.8" customHeight="1">
      <c r="A192" s="12"/>
      <c r="B192" s="151"/>
      <c r="C192" s="12"/>
      <c r="D192" s="152" t="s">
        <v>72</v>
      </c>
      <c r="E192" s="161" t="s">
        <v>115</v>
      </c>
      <c r="F192" s="161" t="s">
        <v>307</v>
      </c>
      <c r="G192" s="12"/>
      <c r="H192" s="12"/>
      <c r="I192" s="12"/>
      <c r="J192" s="162">
        <f>BK192</f>
        <v>322741.09000000003</v>
      </c>
      <c r="K192" s="12"/>
      <c r="L192" s="151"/>
      <c r="M192" s="155"/>
      <c r="N192" s="156"/>
      <c r="O192" s="156"/>
      <c r="P192" s="157">
        <f>SUM(P193:P243)</f>
        <v>151.28453999999999</v>
      </c>
      <c r="Q192" s="156"/>
      <c r="R192" s="157">
        <f>SUM(R193:R243)</f>
        <v>40.253619999999998</v>
      </c>
      <c r="S192" s="156"/>
      <c r="T192" s="158">
        <f>SUM(T193:T243)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2" t="s">
        <v>81</v>
      </c>
      <c r="AT192" s="159" t="s">
        <v>72</v>
      </c>
      <c r="AU192" s="159" t="s">
        <v>81</v>
      </c>
      <c r="AY192" s="152" t="s">
        <v>116</v>
      </c>
      <c r="BK192" s="160">
        <f>SUM(BK193:BK243)</f>
        <v>322741.09000000003</v>
      </c>
    </row>
    <row r="193" s="2" customFormat="1" ht="24.15" customHeight="1">
      <c r="A193" s="31"/>
      <c r="B193" s="163"/>
      <c r="C193" s="164" t="s">
        <v>308</v>
      </c>
      <c r="D193" s="164" t="s">
        <v>119</v>
      </c>
      <c r="E193" s="165" t="s">
        <v>309</v>
      </c>
      <c r="F193" s="166" t="s">
        <v>310</v>
      </c>
      <c r="G193" s="167" t="s">
        <v>209</v>
      </c>
      <c r="H193" s="168">
        <v>101</v>
      </c>
      <c r="I193" s="169">
        <v>134</v>
      </c>
      <c r="J193" s="169">
        <f>ROUND(I193*H193,2)</f>
        <v>13534</v>
      </c>
      <c r="K193" s="166" t="s">
        <v>210</v>
      </c>
      <c r="L193" s="32"/>
      <c r="M193" s="170" t="s">
        <v>1</v>
      </c>
      <c r="N193" s="171" t="s">
        <v>38</v>
      </c>
      <c r="O193" s="172">
        <v>0.082000000000000003</v>
      </c>
      <c r="P193" s="172">
        <f>O193*H193</f>
        <v>8.282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74" t="s">
        <v>139</v>
      </c>
      <c r="AT193" s="174" t="s">
        <v>119</v>
      </c>
      <c r="AU193" s="174" t="s">
        <v>83</v>
      </c>
      <c r="AY193" s="18" t="s">
        <v>116</v>
      </c>
      <c r="BE193" s="175">
        <f>IF(N193="základní",J193,0)</f>
        <v>13534</v>
      </c>
      <c r="BF193" s="175">
        <f>IF(N193="snížená",J193,0)</f>
        <v>0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8" t="s">
        <v>81</v>
      </c>
      <c r="BK193" s="175">
        <f>ROUND(I193*H193,2)</f>
        <v>13534</v>
      </c>
      <c r="BL193" s="18" t="s">
        <v>139</v>
      </c>
      <c r="BM193" s="174" t="s">
        <v>311</v>
      </c>
    </row>
    <row r="194" s="2" customFormat="1">
      <c r="A194" s="31"/>
      <c r="B194" s="32"/>
      <c r="C194" s="31"/>
      <c r="D194" s="176" t="s">
        <v>126</v>
      </c>
      <c r="E194" s="31"/>
      <c r="F194" s="177" t="s">
        <v>312</v>
      </c>
      <c r="G194" s="31"/>
      <c r="H194" s="31"/>
      <c r="I194" s="31"/>
      <c r="J194" s="31"/>
      <c r="K194" s="31"/>
      <c r="L194" s="32"/>
      <c r="M194" s="178"/>
      <c r="N194" s="179"/>
      <c r="O194" s="69"/>
      <c r="P194" s="69"/>
      <c r="Q194" s="69"/>
      <c r="R194" s="69"/>
      <c r="S194" s="69"/>
      <c r="T194" s="70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8" t="s">
        <v>126</v>
      </c>
      <c r="AU194" s="18" t="s">
        <v>83</v>
      </c>
    </row>
    <row r="195" s="15" customFormat="1">
      <c r="A195" s="15"/>
      <c r="B195" s="198"/>
      <c r="C195" s="15"/>
      <c r="D195" s="176" t="s">
        <v>128</v>
      </c>
      <c r="E195" s="199" t="s">
        <v>1</v>
      </c>
      <c r="F195" s="200" t="s">
        <v>313</v>
      </c>
      <c r="G195" s="15"/>
      <c r="H195" s="199" t="s">
        <v>1</v>
      </c>
      <c r="I195" s="15"/>
      <c r="J195" s="15"/>
      <c r="K195" s="15"/>
      <c r="L195" s="198"/>
      <c r="M195" s="201"/>
      <c r="N195" s="202"/>
      <c r="O195" s="202"/>
      <c r="P195" s="202"/>
      <c r="Q195" s="202"/>
      <c r="R195" s="202"/>
      <c r="S195" s="202"/>
      <c r="T195" s="20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199" t="s">
        <v>128</v>
      </c>
      <c r="AU195" s="199" t="s">
        <v>83</v>
      </c>
      <c r="AV195" s="15" t="s">
        <v>81</v>
      </c>
      <c r="AW195" s="15" t="s">
        <v>30</v>
      </c>
      <c r="AX195" s="15" t="s">
        <v>73</v>
      </c>
      <c r="AY195" s="199" t="s">
        <v>116</v>
      </c>
    </row>
    <row r="196" s="15" customFormat="1">
      <c r="A196" s="15"/>
      <c r="B196" s="198"/>
      <c r="C196" s="15"/>
      <c r="D196" s="176" t="s">
        <v>128</v>
      </c>
      <c r="E196" s="199" t="s">
        <v>1</v>
      </c>
      <c r="F196" s="200" t="s">
        <v>314</v>
      </c>
      <c r="G196" s="15"/>
      <c r="H196" s="199" t="s">
        <v>1</v>
      </c>
      <c r="I196" s="15"/>
      <c r="J196" s="15"/>
      <c r="K196" s="15"/>
      <c r="L196" s="198"/>
      <c r="M196" s="201"/>
      <c r="N196" s="202"/>
      <c r="O196" s="202"/>
      <c r="P196" s="202"/>
      <c r="Q196" s="202"/>
      <c r="R196" s="202"/>
      <c r="S196" s="202"/>
      <c r="T196" s="20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199" t="s">
        <v>128</v>
      </c>
      <c r="AU196" s="199" t="s">
        <v>83</v>
      </c>
      <c r="AV196" s="15" t="s">
        <v>81</v>
      </c>
      <c r="AW196" s="15" t="s">
        <v>30</v>
      </c>
      <c r="AX196" s="15" t="s">
        <v>73</v>
      </c>
      <c r="AY196" s="199" t="s">
        <v>116</v>
      </c>
    </row>
    <row r="197" s="13" customFormat="1">
      <c r="A197" s="13"/>
      <c r="B197" s="180"/>
      <c r="C197" s="13"/>
      <c r="D197" s="176" t="s">
        <v>128</v>
      </c>
      <c r="E197" s="181" t="s">
        <v>1</v>
      </c>
      <c r="F197" s="182" t="s">
        <v>315</v>
      </c>
      <c r="G197" s="13"/>
      <c r="H197" s="183">
        <v>101</v>
      </c>
      <c r="I197" s="13"/>
      <c r="J197" s="13"/>
      <c r="K197" s="13"/>
      <c r="L197" s="180"/>
      <c r="M197" s="184"/>
      <c r="N197" s="185"/>
      <c r="O197" s="185"/>
      <c r="P197" s="185"/>
      <c r="Q197" s="185"/>
      <c r="R197" s="185"/>
      <c r="S197" s="185"/>
      <c r="T197" s="18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1" t="s">
        <v>128</v>
      </c>
      <c r="AU197" s="181" t="s">
        <v>83</v>
      </c>
      <c r="AV197" s="13" t="s">
        <v>83</v>
      </c>
      <c r="AW197" s="13" t="s">
        <v>30</v>
      </c>
      <c r="AX197" s="13" t="s">
        <v>81</v>
      </c>
      <c r="AY197" s="181" t="s">
        <v>116</v>
      </c>
    </row>
    <row r="198" s="2" customFormat="1" ht="24.15" customHeight="1">
      <c r="A198" s="31"/>
      <c r="B198" s="163"/>
      <c r="C198" s="164" t="s">
        <v>316</v>
      </c>
      <c r="D198" s="164" t="s">
        <v>119</v>
      </c>
      <c r="E198" s="165" t="s">
        <v>317</v>
      </c>
      <c r="F198" s="166" t="s">
        <v>318</v>
      </c>
      <c r="G198" s="167" t="s">
        <v>209</v>
      </c>
      <c r="H198" s="168">
        <v>101</v>
      </c>
      <c r="I198" s="169">
        <v>139</v>
      </c>
      <c r="J198" s="169">
        <f>ROUND(I198*H198,2)</f>
        <v>14039</v>
      </c>
      <c r="K198" s="166" t="s">
        <v>210</v>
      </c>
      <c r="L198" s="32"/>
      <c r="M198" s="170" t="s">
        <v>1</v>
      </c>
      <c r="N198" s="171" t="s">
        <v>38</v>
      </c>
      <c r="O198" s="172">
        <v>0.082000000000000003</v>
      </c>
      <c r="P198" s="172">
        <f>O198*H198</f>
        <v>8.282</v>
      </c>
      <c r="Q198" s="172">
        <v>0</v>
      </c>
      <c r="R198" s="172">
        <f>Q198*H198</f>
        <v>0</v>
      </c>
      <c r="S198" s="172">
        <v>0</v>
      </c>
      <c r="T198" s="17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74" t="s">
        <v>139</v>
      </c>
      <c r="AT198" s="174" t="s">
        <v>119</v>
      </c>
      <c r="AU198" s="174" t="s">
        <v>83</v>
      </c>
      <c r="AY198" s="18" t="s">
        <v>116</v>
      </c>
      <c r="BE198" s="175">
        <f>IF(N198="základní",J198,0)</f>
        <v>14039</v>
      </c>
      <c r="BF198" s="175">
        <f>IF(N198="snížená",J198,0)</f>
        <v>0</v>
      </c>
      <c r="BG198" s="175">
        <f>IF(N198="zákl. přenesená",J198,0)</f>
        <v>0</v>
      </c>
      <c r="BH198" s="175">
        <f>IF(N198="sníž. přenesená",J198,0)</f>
        <v>0</v>
      </c>
      <c r="BI198" s="175">
        <f>IF(N198="nulová",J198,0)</f>
        <v>0</v>
      </c>
      <c r="BJ198" s="18" t="s">
        <v>81</v>
      </c>
      <c r="BK198" s="175">
        <f>ROUND(I198*H198,2)</f>
        <v>14039</v>
      </c>
      <c r="BL198" s="18" t="s">
        <v>139</v>
      </c>
      <c r="BM198" s="174" t="s">
        <v>319</v>
      </c>
    </row>
    <row r="199" s="2" customFormat="1">
      <c r="A199" s="31"/>
      <c r="B199" s="32"/>
      <c r="C199" s="31"/>
      <c r="D199" s="176" t="s">
        <v>126</v>
      </c>
      <c r="E199" s="31"/>
      <c r="F199" s="177" t="s">
        <v>320</v>
      </c>
      <c r="G199" s="31"/>
      <c r="H199" s="31"/>
      <c r="I199" s="31"/>
      <c r="J199" s="31"/>
      <c r="K199" s="31"/>
      <c r="L199" s="32"/>
      <c r="M199" s="178"/>
      <c r="N199" s="179"/>
      <c r="O199" s="69"/>
      <c r="P199" s="69"/>
      <c r="Q199" s="69"/>
      <c r="R199" s="69"/>
      <c r="S199" s="69"/>
      <c r="T199" s="70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8" t="s">
        <v>126</v>
      </c>
      <c r="AU199" s="18" t="s">
        <v>83</v>
      </c>
    </row>
    <row r="200" s="15" customFormat="1">
      <c r="A200" s="15"/>
      <c r="B200" s="198"/>
      <c r="C200" s="15"/>
      <c r="D200" s="176" t="s">
        <v>128</v>
      </c>
      <c r="E200" s="199" t="s">
        <v>1</v>
      </c>
      <c r="F200" s="200" t="s">
        <v>321</v>
      </c>
      <c r="G200" s="15"/>
      <c r="H200" s="199" t="s">
        <v>1</v>
      </c>
      <c r="I200" s="15"/>
      <c r="J200" s="15"/>
      <c r="K200" s="15"/>
      <c r="L200" s="198"/>
      <c r="M200" s="201"/>
      <c r="N200" s="202"/>
      <c r="O200" s="202"/>
      <c r="P200" s="202"/>
      <c r="Q200" s="202"/>
      <c r="R200" s="202"/>
      <c r="S200" s="202"/>
      <c r="T200" s="20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199" t="s">
        <v>128</v>
      </c>
      <c r="AU200" s="199" t="s">
        <v>83</v>
      </c>
      <c r="AV200" s="15" t="s">
        <v>81</v>
      </c>
      <c r="AW200" s="15" t="s">
        <v>30</v>
      </c>
      <c r="AX200" s="15" t="s">
        <v>73</v>
      </c>
      <c r="AY200" s="199" t="s">
        <v>116</v>
      </c>
    </row>
    <row r="201" s="15" customFormat="1">
      <c r="A201" s="15"/>
      <c r="B201" s="198"/>
      <c r="C201" s="15"/>
      <c r="D201" s="176" t="s">
        <v>128</v>
      </c>
      <c r="E201" s="199" t="s">
        <v>1</v>
      </c>
      <c r="F201" s="200" t="s">
        <v>314</v>
      </c>
      <c r="G201" s="15"/>
      <c r="H201" s="199" t="s">
        <v>1</v>
      </c>
      <c r="I201" s="15"/>
      <c r="J201" s="15"/>
      <c r="K201" s="15"/>
      <c r="L201" s="198"/>
      <c r="M201" s="201"/>
      <c r="N201" s="202"/>
      <c r="O201" s="202"/>
      <c r="P201" s="202"/>
      <c r="Q201" s="202"/>
      <c r="R201" s="202"/>
      <c r="S201" s="202"/>
      <c r="T201" s="20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199" t="s">
        <v>128</v>
      </c>
      <c r="AU201" s="199" t="s">
        <v>83</v>
      </c>
      <c r="AV201" s="15" t="s">
        <v>81</v>
      </c>
      <c r="AW201" s="15" t="s">
        <v>30</v>
      </c>
      <c r="AX201" s="15" t="s">
        <v>73</v>
      </c>
      <c r="AY201" s="199" t="s">
        <v>116</v>
      </c>
    </row>
    <row r="202" s="13" customFormat="1">
      <c r="A202" s="13"/>
      <c r="B202" s="180"/>
      <c r="C202" s="13"/>
      <c r="D202" s="176" t="s">
        <v>128</v>
      </c>
      <c r="E202" s="181" t="s">
        <v>1</v>
      </c>
      <c r="F202" s="182" t="s">
        <v>315</v>
      </c>
      <c r="G202" s="13"/>
      <c r="H202" s="183">
        <v>101</v>
      </c>
      <c r="I202" s="13"/>
      <c r="J202" s="13"/>
      <c r="K202" s="13"/>
      <c r="L202" s="180"/>
      <c r="M202" s="184"/>
      <c r="N202" s="185"/>
      <c r="O202" s="185"/>
      <c r="P202" s="185"/>
      <c r="Q202" s="185"/>
      <c r="R202" s="185"/>
      <c r="S202" s="185"/>
      <c r="T202" s="18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1" t="s">
        <v>128</v>
      </c>
      <c r="AU202" s="181" t="s">
        <v>83</v>
      </c>
      <c r="AV202" s="13" t="s">
        <v>83</v>
      </c>
      <c r="AW202" s="13" t="s">
        <v>30</v>
      </c>
      <c r="AX202" s="13" t="s">
        <v>81</v>
      </c>
      <c r="AY202" s="181" t="s">
        <v>116</v>
      </c>
    </row>
    <row r="203" s="2" customFormat="1" ht="16.5" customHeight="1">
      <c r="A203" s="31"/>
      <c r="B203" s="163"/>
      <c r="C203" s="164" t="s">
        <v>322</v>
      </c>
      <c r="D203" s="164" t="s">
        <v>119</v>
      </c>
      <c r="E203" s="165" t="s">
        <v>323</v>
      </c>
      <c r="F203" s="166" t="s">
        <v>324</v>
      </c>
      <c r="G203" s="167" t="s">
        <v>325</v>
      </c>
      <c r="H203" s="168">
        <v>106.05</v>
      </c>
      <c r="I203" s="169">
        <v>189</v>
      </c>
      <c r="J203" s="169">
        <f>ROUND(I203*H203,2)</f>
        <v>20043.450000000001</v>
      </c>
      <c r="K203" s="166" t="s">
        <v>210</v>
      </c>
      <c r="L203" s="32"/>
      <c r="M203" s="170" t="s">
        <v>1</v>
      </c>
      <c r="N203" s="171" t="s">
        <v>38</v>
      </c>
      <c r="O203" s="172">
        <v>0.025999999999999999</v>
      </c>
      <c r="P203" s="172">
        <f>O203*H203</f>
        <v>2.7572999999999999</v>
      </c>
      <c r="Q203" s="172">
        <v>0</v>
      </c>
      <c r="R203" s="172">
        <f>Q203*H203</f>
        <v>0</v>
      </c>
      <c r="S203" s="172">
        <v>0</v>
      </c>
      <c r="T203" s="17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74" t="s">
        <v>139</v>
      </c>
      <c r="AT203" s="174" t="s">
        <v>119</v>
      </c>
      <c r="AU203" s="174" t="s">
        <v>83</v>
      </c>
      <c r="AY203" s="18" t="s">
        <v>116</v>
      </c>
      <c r="BE203" s="175">
        <f>IF(N203="základní",J203,0)</f>
        <v>20043.450000000001</v>
      </c>
      <c r="BF203" s="175">
        <f>IF(N203="snížená",J203,0)</f>
        <v>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8" t="s">
        <v>81</v>
      </c>
      <c r="BK203" s="175">
        <f>ROUND(I203*H203,2)</f>
        <v>20043.450000000001</v>
      </c>
      <c r="BL203" s="18" t="s">
        <v>139</v>
      </c>
      <c r="BM203" s="174" t="s">
        <v>326</v>
      </c>
    </row>
    <row r="204" s="2" customFormat="1">
      <c r="A204" s="31"/>
      <c r="B204" s="32"/>
      <c r="C204" s="31"/>
      <c r="D204" s="176" t="s">
        <v>126</v>
      </c>
      <c r="E204" s="31"/>
      <c r="F204" s="177" t="s">
        <v>327</v>
      </c>
      <c r="G204" s="31"/>
      <c r="H204" s="31"/>
      <c r="I204" s="31"/>
      <c r="J204" s="31"/>
      <c r="K204" s="31"/>
      <c r="L204" s="32"/>
      <c r="M204" s="178"/>
      <c r="N204" s="179"/>
      <c r="O204" s="69"/>
      <c r="P204" s="69"/>
      <c r="Q204" s="69"/>
      <c r="R204" s="69"/>
      <c r="S204" s="69"/>
      <c r="T204" s="70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8" t="s">
        <v>126</v>
      </c>
      <c r="AU204" s="18" t="s">
        <v>83</v>
      </c>
    </row>
    <row r="205" s="15" customFormat="1">
      <c r="A205" s="15"/>
      <c r="B205" s="198"/>
      <c r="C205" s="15"/>
      <c r="D205" s="176" t="s">
        <v>128</v>
      </c>
      <c r="E205" s="199" t="s">
        <v>1</v>
      </c>
      <c r="F205" s="200" t="s">
        <v>328</v>
      </c>
      <c r="G205" s="15"/>
      <c r="H205" s="199" t="s">
        <v>1</v>
      </c>
      <c r="I205" s="15"/>
      <c r="J205" s="15"/>
      <c r="K205" s="15"/>
      <c r="L205" s="198"/>
      <c r="M205" s="201"/>
      <c r="N205" s="202"/>
      <c r="O205" s="202"/>
      <c r="P205" s="202"/>
      <c r="Q205" s="202"/>
      <c r="R205" s="202"/>
      <c r="S205" s="202"/>
      <c r="T205" s="20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199" t="s">
        <v>128</v>
      </c>
      <c r="AU205" s="199" t="s">
        <v>83</v>
      </c>
      <c r="AV205" s="15" t="s">
        <v>81</v>
      </c>
      <c r="AW205" s="15" t="s">
        <v>30</v>
      </c>
      <c r="AX205" s="15" t="s">
        <v>73</v>
      </c>
      <c r="AY205" s="199" t="s">
        <v>116</v>
      </c>
    </row>
    <row r="206" s="15" customFormat="1">
      <c r="A206" s="15"/>
      <c r="B206" s="198"/>
      <c r="C206" s="15"/>
      <c r="D206" s="176" t="s">
        <v>128</v>
      </c>
      <c r="E206" s="199" t="s">
        <v>1</v>
      </c>
      <c r="F206" s="200" t="s">
        <v>314</v>
      </c>
      <c r="G206" s="15"/>
      <c r="H206" s="199" t="s">
        <v>1</v>
      </c>
      <c r="I206" s="15"/>
      <c r="J206" s="15"/>
      <c r="K206" s="15"/>
      <c r="L206" s="198"/>
      <c r="M206" s="201"/>
      <c r="N206" s="202"/>
      <c r="O206" s="202"/>
      <c r="P206" s="202"/>
      <c r="Q206" s="202"/>
      <c r="R206" s="202"/>
      <c r="S206" s="202"/>
      <c r="T206" s="20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199" t="s">
        <v>128</v>
      </c>
      <c r="AU206" s="199" t="s">
        <v>83</v>
      </c>
      <c r="AV206" s="15" t="s">
        <v>81</v>
      </c>
      <c r="AW206" s="15" t="s">
        <v>30</v>
      </c>
      <c r="AX206" s="15" t="s">
        <v>73</v>
      </c>
      <c r="AY206" s="199" t="s">
        <v>116</v>
      </c>
    </row>
    <row r="207" s="13" customFormat="1">
      <c r="A207" s="13"/>
      <c r="B207" s="180"/>
      <c r="C207" s="13"/>
      <c r="D207" s="176" t="s">
        <v>128</v>
      </c>
      <c r="E207" s="181" t="s">
        <v>1</v>
      </c>
      <c r="F207" s="182" t="s">
        <v>329</v>
      </c>
      <c r="G207" s="13"/>
      <c r="H207" s="183">
        <v>106.05</v>
      </c>
      <c r="I207" s="13"/>
      <c r="J207" s="13"/>
      <c r="K207" s="13"/>
      <c r="L207" s="180"/>
      <c r="M207" s="184"/>
      <c r="N207" s="185"/>
      <c r="O207" s="185"/>
      <c r="P207" s="185"/>
      <c r="Q207" s="185"/>
      <c r="R207" s="185"/>
      <c r="S207" s="185"/>
      <c r="T207" s="18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1" t="s">
        <v>128</v>
      </c>
      <c r="AU207" s="181" t="s">
        <v>83</v>
      </c>
      <c r="AV207" s="13" t="s">
        <v>83</v>
      </c>
      <c r="AW207" s="13" t="s">
        <v>30</v>
      </c>
      <c r="AX207" s="13" t="s">
        <v>73</v>
      </c>
      <c r="AY207" s="181" t="s">
        <v>116</v>
      </c>
    </row>
    <row r="208" s="14" customFormat="1">
      <c r="A208" s="14"/>
      <c r="B208" s="191"/>
      <c r="C208" s="14"/>
      <c r="D208" s="176" t="s">
        <v>128</v>
      </c>
      <c r="E208" s="192" t="s">
        <v>1</v>
      </c>
      <c r="F208" s="193" t="s">
        <v>220</v>
      </c>
      <c r="G208" s="14"/>
      <c r="H208" s="194">
        <v>106.05</v>
      </c>
      <c r="I208" s="14"/>
      <c r="J208" s="14"/>
      <c r="K208" s="14"/>
      <c r="L208" s="191"/>
      <c r="M208" s="195"/>
      <c r="N208" s="196"/>
      <c r="O208" s="196"/>
      <c r="P208" s="196"/>
      <c r="Q208" s="196"/>
      <c r="R208" s="196"/>
      <c r="S208" s="196"/>
      <c r="T208" s="19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2" t="s">
        <v>128</v>
      </c>
      <c r="AU208" s="192" t="s">
        <v>83</v>
      </c>
      <c r="AV208" s="14" t="s">
        <v>139</v>
      </c>
      <c r="AW208" s="14" t="s">
        <v>30</v>
      </c>
      <c r="AX208" s="14" t="s">
        <v>81</v>
      </c>
      <c r="AY208" s="192" t="s">
        <v>116</v>
      </c>
    </row>
    <row r="209" s="2" customFormat="1" ht="24.15" customHeight="1">
      <c r="A209" s="31"/>
      <c r="B209" s="163"/>
      <c r="C209" s="164" t="s">
        <v>7</v>
      </c>
      <c r="D209" s="164" t="s">
        <v>119</v>
      </c>
      <c r="E209" s="165" t="s">
        <v>330</v>
      </c>
      <c r="F209" s="166" t="s">
        <v>331</v>
      </c>
      <c r="G209" s="167" t="s">
        <v>209</v>
      </c>
      <c r="H209" s="168">
        <v>59.740000000000002</v>
      </c>
      <c r="I209" s="169">
        <v>201</v>
      </c>
      <c r="J209" s="169">
        <f>ROUND(I209*H209,2)</f>
        <v>12007.74</v>
      </c>
      <c r="K209" s="166" t="s">
        <v>210</v>
      </c>
      <c r="L209" s="32"/>
      <c r="M209" s="170" t="s">
        <v>1</v>
      </c>
      <c r="N209" s="171" t="s">
        <v>38</v>
      </c>
      <c r="O209" s="172">
        <v>0.025999999999999999</v>
      </c>
      <c r="P209" s="172">
        <f>O209*H209</f>
        <v>1.55324</v>
      </c>
      <c r="Q209" s="172">
        <v>0</v>
      </c>
      <c r="R209" s="172">
        <f>Q209*H209</f>
        <v>0</v>
      </c>
      <c r="S209" s="172">
        <v>0</v>
      </c>
      <c r="T209" s="17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74" t="s">
        <v>139</v>
      </c>
      <c r="AT209" s="174" t="s">
        <v>119</v>
      </c>
      <c r="AU209" s="174" t="s">
        <v>83</v>
      </c>
      <c r="AY209" s="18" t="s">
        <v>116</v>
      </c>
      <c r="BE209" s="175">
        <f>IF(N209="základní",J209,0)</f>
        <v>12007.74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8" t="s">
        <v>81</v>
      </c>
      <c r="BK209" s="175">
        <f>ROUND(I209*H209,2)</f>
        <v>12007.74</v>
      </c>
      <c r="BL209" s="18" t="s">
        <v>139</v>
      </c>
      <c r="BM209" s="174" t="s">
        <v>332</v>
      </c>
    </row>
    <row r="210" s="2" customFormat="1">
      <c r="A210" s="31"/>
      <c r="B210" s="32"/>
      <c r="C210" s="31"/>
      <c r="D210" s="176" t="s">
        <v>126</v>
      </c>
      <c r="E210" s="31"/>
      <c r="F210" s="177" t="s">
        <v>333</v>
      </c>
      <c r="G210" s="31"/>
      <c r="H210" s="31"/>
      <c r="I210" s="31"/>
      <c r="J210" s="31"/>
      <c r="K210" s="31"/>
      <c r="L210" s="32"/>
      <c r="M210" s="178"/>
      <c r="N210" s="179"/>
      <c r="O210" s="69"/>
      <c r="P210" s="69"/>
      <c r="Q210" s="69"/>
      <c r="R210" s="69"/>
      <c r="S210" s="69"/>
      <c r="T210" s="70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8" t="s">
        <v>126</v>
      </c>
      <c r="AU210" s="18" t="s">
        <v>83</v>
      </c>
    </row>
    <row r="211" s="13" customFormat="1">
      <c r="A211" s="13"/>
      <c r="B211" s="180"/>
      <c r="C211" s="13"/>
      <c r="D211" s="176" t="s">
        <v>128</v>
      </c>
      <c r="E211" s="181" t="s">
        <v>1</v>
      </c>
      <c r="F211" s="182" t="s">
        <v>334</v>
      </c>
      <c r="G211" s="13"/>
      <c r="H211" s="183">
        <v>59.740000000000002</v>
      </c>
      <c r="I211" s="13"/>
      <c r="J211" s="13"/>
      <c r="K211" s="13"/>
      <c r="L211" s="180"/>
      <c r="M211" s="184"/>
      <c r="N211" s="185"/>
      <c r="O211" s="185"/>
      <c r="P211" s="185"/>
      <c r="Q211" s="185"/>
      <c r="R211" s="185"/>
      <c r="S211" s="185"/>
      <c r="T211" s="18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1" t="s">
        <v>128</v>
      </c>
      <c r="AU211" s="181" t="s">
        <v>83</v>
      </c>
      <c r="AV211" s="13" t="s">
        <v>83</v>
      </c>
      <c r="AW211" s="13" t="s">
        <v>30</v>
      </c>
      <c r="AX211" s="13" t="s">
        <v>73</v>
      </c>
      <c r="AY211" s="181" t="s">
        <v>116</v>
      </c>
    </row>
    <row r="212" s="14" customFormat="1">
      <c r="A212" s="14"/>
      <c r="B212" s="191"/>
      <c r="C212" s="14"/>
      <c r="D212" s="176" t="s">
        <v>128</v>
      </c>
      <c r="E212" s="192" t="s">
        <v>1</v>
      </c>
      <c r="F212" s="193" t="s">
        <v>220</v>
      </c>
      <c r="G212" s="14"/>
      <c r="H212" s="194">
        <v>59.740000000000002</v>
      </c>
      <c r="I212" s="14"/>
      <c r="J212" s="14"/>
      <c r="K212" s="14"/>
      <c r="L212" s="191"/>
      <c r="M212" s="195"/>
      <c r="N212" s="196"/>
      <c r="O212" s="196"/>
      <c r="P212" s="196"/>
      <c r="Q212" s="196"/>
      <c r="R212" s="196"/>
      <c r="S212" s="196"/>
      <c r="T212" s="19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2" t="s">
        <v>128</v>
      </c>
      <c r="AU212" s="192" t="s">
        <v>83</v>
      </c>
      <c r="AV212" s="14" t="s">
        <v>139</v>
      </c>
      <c r="AW212" s="14" t="s">
        <v>30</v>
      </c>
      <c r="AX212" s="14" t="s">
        <v>81</v>
      </c>
      <c r="AY212" s="192" t="s">
        <v>116</v>
      </c>
    </row>
    <row r="213" s="2" customFormat="1" ht="21.75" customHeight="1">
      <c r="A213" s="31"/>
      <c r="B213" s="163"/>
      <c r="C213" s="164" t="s">
        <v>335</v>
      </c>
      <c r="D213" s="164" t="s">
        <v>119</v>
      </c>
      <c r="E213" s="165" t="s">
        <v>336</v>
      </c>
      <c r="F213" s="166" t="s">
        <v>337</v>
      </c>
      <c r="G213" s="167" t="s">
        <v>209</v>
      </c>
      <c r="H213" s="168">
        <v>355</v>
      </c>
      <c r="I213" s="169">
        <v>5.75</v>
      </c>
      <c r="J213" s="169">
        <f>ROUND(I213*H213,2)</f>
        <v>2041.25</v>
      </c>
      <c r="K213" s="166" t="s">
        <v>210</v>
      </c>
      <c r="L213" s="32"/>
      <c r="M213" s="170" t="s">
        <v>1</v>
      </c>
      <c r="N213" s="171" t="s">
        <v>38</v>
      </c>
      <c r="O213" s="172">
        <v>0.002</v>
      </c>
      <c r="P213" s="172">
        <f>O213*H213</f>
        <v>0.70999999999999996</v>
      </c>
      <c r="Q213" s="172">
        <v>0</v>
      </c>
      <c r="R213" s="172">
        <f>Q213*H213</f>
        <v>0</v>
      </c>
      <c r="S213" s="172">
        <v>0</v>
      </c>
      <c r="T213" s="17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74" t="s">
        <v>139</v>
      </c>
      <c r="AT213" s="174" t="s">
        <v>119</v>
      </c>
      <c r="AU213" s="174" t="s">
        <v>83</v>
      </c>
      <c r="AY213" s="18" t="s">
        <v>116</v>
      </c>
      <c r="BE213" s="175">
        <f>IF(N213="základní",J213,0)</f>
        <v>2041.25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18" t="s">
        <v>81</v>
      </c>
      <c r="BK213" s="175">
        <f>ROUND(I213*H213,2)</f>
        <v>2041.25</v>
      </c>
      <c r="BL213" s="18" t="s">
        <v>139</v>
      </c>
      <c r="BM213" s="174" t="s">
        <v>338</v>
      </c>
    </row>
    <row r="214" s="2" customFormat="1">
      <c r="A214" s="31"/>
      <c r="B214" s="32"/>
      <c r="C214" s="31"/>
      <c r="D214" s="176" t="s">
        <v>126</v>
      </c>
      <c r="E214" s="31"/>
      <c r="F214" s="177" t="s">
        <v>339</v>
      </c>
      <c r="G214" s="31"/>
      <c r="H214" s="31"/>
      <c r="I214" s="31"/>
      <c r="J214" s="31"/>
      <c r="K214" s="31"/>
      <c r="L214" s="32"/>
      <c r="M214" s="178"/>
      <c r="N214" s="179"/>
      <c r="O214" s="69"/>
      <c r="P214" s="69"/>
      <c r="Q214" s="69"/>
      <c r="R214" s="69"/>
      <c r="S214" s="69"/>
      <c r="T214" s="70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8" t="s">
        <v>126</v>
      </c>
      <c r="AU214" s="18" t="s">
        <v>83</v>
      </c>
    </row>
    <row r="215" s="13" customFormat="1">
      <c r="A215" s="13"/>
      <c r="B215" s="180"/>
      <c r="C215" s="13"/>
      <c r="D215" s="176" t="s">
        <v>128</v>
      </c>
      <c r="E215" s="181" t="s">
        <v>1</v>
      </c>
      <c r="F215" s="182" t="s">
        <v>340</v>
      </c>
      <c r="G215" s="13"/>
      <c r="H215" s="183">
        <v>355</v>
      </c>
      <c r="I215" s="13"/>
      <c r="J215" s="13"/>
      <c r="K215" s="13"/>
      <c r="L215" s="180"/>
      <c r="M215" s="184"/>
      <c r="N215" s="185"/>
      <c r="O215" s="185"/>
      <c r="P215" s="185"/>
      <c r="Q215" s="185"/>
      <c r="R215" s="185"/>
      <c r="S215" s="185"/>
      <c r="T215" s="18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1" t="s">
        <v>128</v>
      </c>
      <c r="AU215" s="181" t="s">
        <v>83</v>
      </c>
      <c r="AV215" s="13" t="s">
        <v>83</v>
      </c>
      <c r="AW215" s="13" t="s">
        <v>30</v>
      </c>
      <c r="AX215" s="13" t="s">
        <v>81</v>
      </c>
      <c r="AY215" s="181" t="s">
        <v>116</v>
      </c>
    </row>
    <row r="216" s="2" customFormat="1" ht="33" customHeight="1">
      <c r="A216" s="31"/>
      <c r="B216" s="163"/>
      <c r="C216" s="164" t="s">
        <v>341</v>
      </c>
      <c r="D216" s="164" t="s">
        <v>119</v>
      </c>
      <c r="E216" s="165" t="s">
        <v>342</v>
      </c>
      <c r="F216" s="166" t="s">
        <v>343</v>
      </c>
      <c r="G216" s="167" t="s">
        <v>209</v>
      </c>
      <c r="H216" s="168">
        <v>355</v>
      </c>
      <c r="I216" s="169">
        <v>322</v>
      </c>
      <c r="J216" s="169">
        <f>ROUND(I216*H216,2)</f>
        <v>114310</v>
      </c>
      <c r="K216" s="166" t="s">
        <v>210</v>
      </c>
      <c r="L216" s="32"/>
      <c r="M216" s="170" t="s">
        <v>1</v>
      </c>
      <c r="N216" s="171" t="s">
        <v>38</v>
      </c>
      <c r="O216" s="172">
        <v>0.066000000000000003</v>
      </c>
      <c r="P216" s="172">
        <f>O216*H216</f>
        <v>23.43</v>
      </c>
      <c r="Q216" s="172">
        <v>0</v>
      </c>
      <c r="R216" s="172">
        <f>Q216*H216</f>
        <v>0</v>
      </c>
      <c r="S216" s="172">
        <v>0</v>
      </c>
      <c r="T216" s="17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74" t="s">
        <v>139</v>
      </c>
      <c r="AT216" s="174" t="s">
        <v>119</v>
      </c>
      <c r="AU216" s="174" t="s">
        <v>83</v>
      </c>
      <c r="AY216" s="18" t="s">
        <v>116</v>
      </c>
      <c r="BE216" s="175">
        <f>IF(N216="základní",J216,0)</f>
        <v>114310</v>
      </c>
      <c r="BF216" s="175">
        <f>IF(N216="snížená",J216,0)</f>
        <v>0</v>
      </c>
      <c r="BG216" s="175">
        <f>IF(N216="zákl. přenesená",J216,0)</f>
        <v>0</v>
      </c>
      <c r="BH216" s="175">
        <f>IF(N216="sníž. přenesená",J216,0)</f>
        <v>0</v>
      </c>
      <c r="BI216" s="175">
        <f>IF(N216="nulová",J216,0)</f>
        <v>0</v>
      </c>
      <c r="BJ216" s="18" t="s">
        <v>81</v>
      </c>
      <c r="BK216" s="175">
        <f>ROUND(I216*H216,2)</f>
        <v>114310</v>
      </c>
      <c r="BL216" s="18" t="s">
        <v>139</v>
      </c>
      <c r="BM216" s="174" t="s">
        <v>344</v>
      </c>
    </row>
    <row r="217" s="2" customFormat="1">
      <c r="A217" s="31"/>
      <c r="B217" s="32"/>
      <c r="C217" s="31"/>
      <c r="D217" s="176" t="s">
        <v>126</v>
      </c>
      <c r="E217" s="31"/>
      <c r="F217" s="177" t="s">
        <v>345</v>
      </c>
      <c r="G217" s="31"/>
      <c r="H217" s="31"/>
      <c r="I217" s="31"/>
      <c r="J217" s="31"/>
      <c r="K217" s="31"/>
      <c r="L217" s="32"/>
      <c r="M217" s="178"/>
      <c r="N217" s="179"/>
      <c r="O217" s="69"/>
      <c r="P217" s="69"/>
      <c r="Q217" s="69"/>
      <c r="R217" s="69"/>
      <c r="S217" s="69"/>
      <c r="T217" s="70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8" t="s">
        <v>126</v>
      </c>
      <c r="AU217" s="18" t="s">
        <v>83</v>
      </c>
    </row>
    <row r="218" s="13" customFormat="1">
      <c r="A218" s="13"/>
      <c r="B218" s="180"/>
      <c r="C218" s="13"/>
      <c r="D218" s="176" t="s">
        <v>128</v>
      </c>
      <c r="E218" s="181" t="s">
        <v>1</v>
      </c>
      <c r="F218" s="182" t="s">
        <v>346</v>
      </c>
      <c r="G218" s="13"/>
      <c r="H218" s="183">
        <v>355</v>
      </c>
      <c r="I218" s="13"/>
      <c r="J218" s="13"/>
      <c r="K218" s="13"/>
      <c r="L218" s="180"/>
      <c r="M218" s="184"/>
      <c r="N218" s="185"/>
      <c r="O218" s="185"/>
      <c r="P218" s="185"/>
      <c r="Q218" s="185"/>
      <c r="R218" s="185"/>
      <c r="S218" s="185"/>
      <c r="T218" s="18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1" t="s">
        <v>128</v>
      </c>
      <c r="AU218" s="181" t="s">
        <v>83</v>
      </c>
      <c r="AV218" s="13" t="s">
        <v>83</v>
      </c>
      <c r="AW218" s="13" t="s">
        <v>30</v>
      </c>
      <c r="AX218" s="13" t="s">
        <v>81</v>
      </c>
      <c r="AY218" s="181" t="s">
        <v>116</v>
      </c>
    </row>
    <row r="219" s="2" customFormat="1" ht="24.15" customHeight="1">
      <c r="A219" s="31"/>
      <c r="B219" s="163"/>
      <c r="C219" s="164" t="s">
        <v>347</v>
      </c>
      <c r="D219" s="164" t="s">
        <v>119</v>
      </c>
      <c r="E219" s="165" t="s">
        <v>348</v>
      </c>
      <c r="F219" s="166" t="s">
        <v>349</v>
      </c>
      <c r="G219" s="167" t="s">
        <v>209</v>
      </c>
      <c r="H219" s="168">
        <v>58</v>
      </c>
      <c r="I219" s="169">
        <v>400</v>
      </c>
      <c r="J219" s="169">
        <f>ROUND(I219*H219,2)</f>
        <v>23200</v>
      </c>
      <c r="K219" s="166" t="s">
        <v>210</v>
      </c>
      <c r="L219" s="32"/>
      <c r="M219" s="170" t="s">
        <v>1</v>
      </c>
      <c r="N219" s="171" t="s">
        <v>38</v>
      </c>
      <c r="O219" s="172">
        <v>0.71999999999999997</v>
      </c>
      <c r="P219" s="172">
        <f>O219*H219</f>
        <v>41.759999999999998</v>
      </c>
      <c r="Q219" s="172">
        <v>0.089219999999999994</v>
      </c>
      <c r="R219" s="172">
        <f>Q219*H219</f>
        <v>5.17476</v>
      </c>
      <c r="S219" s="172">
        <v>0</v>
      </c>
      <c r="T219" s="173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74" t="s">
        <v>139</v>
      </c>
      <c r="AT219" s="174" t="s">
        <v>119</v>
      </c>
      <c r="AU219" s="174" t="s">
        <v>83</v>
      </c>
      <c r="AY219" s="18" t="s">
        <v>116</v>
      </c>
      <c r="BE219" s="175">
        <f>IF(N219="základní",J219,0)</f>
        <v>23200</v>
      </c>
      <c r="BF219" s="175">
        <f>IF(N219="snížená",J219,0)</f>
        <v>0</v>
      </c>
      <c r="BG219" s="175">
        <f>IF(N219="zákl. přenesená",J219,0)</f>
        <v>0</v>
      </c>
      <c r="BH219" s="175">
        <f>IF(N219="sníž. přenesená",J219,0)</f>
        <v>0</v>
      </c>
      <c r="BI219" s="175">
        <f>IF(N219="nulová",J219,0)</f>
        <v>0</v>
      </c>
      <c r="BJ219" s="18" t="s">
        <v>81</v>
      </c>
      <c r="BK219" s="175">
        <f>ROUND(I219*H219,2)</f>
        <v>23200</v>
      </c>
      <c r="BL219" s="18" t="s">
        <v>139</v>
      </c>
      <c r="BM219" s="174" t="s">
        <v>350</v>
      </c>
    </row>
    <row r="220" s="2" customFormat="1">
      <c r="A220" s="31"/>
      <c r="B220" s="32"/>
      <c r="C220" s="31"/>
      <c r="D220" s="176" t="s">
        <v>126</v>
      </c>
      <c r="E220" s="31"/>
      <c r="F220" s="177" t="s">
        <v>351</v>
      </c>
      <c r="G220" s="31"/>
      <c r="H220" s="31"/>
      <c r="I220" s="31"/>
      <c r="J220" s="31"/>
      <c r="K220" s="31"/>
      <c r="L220" s="32"/>
      <c r="M220" s="178"/>
      <c r="N220" s="179"/>
      <c r="O220" s="69"/>
      <c r="P220" s="69"/>
      <c r="Q220" s="69"/>
      <c r="R220" s="69"/>
      <c r="S220" s="69"/>
      <c r="T220" s="70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8" t="s">
        <v>126</v>
      </c>
      <c r="AU220" s="18" t="s">
        <v>83</v>
      </c>
    </row>
    <row r="221" s="13" customFormat="1">
      <c r="A221" s="13"/>
      <c r="B221" s="180"/>
      <c r="C221" s="13"/>
      <c r="D221" s="176" t="s">
        <v>128</v>
      </c>
      <c r="E221" s="181" t="s">
        <v>1</v>
      </c>
      <c r="F221" s="182" t="s">
        <v>352</v>
      </c>
      <c r="G221" s="13"/>
      <c r="H221" s="183">
        <v>58</v>
      </c>
      <c r="I221" s="13"/>
      <c r="J221" s="13"/>
      <c r="K221" s="13"/>
      <c r="L221" s="180"/>
      <c r="M221" s="184"/>
      <c r="N221" s="185"/>
      <c r="O221" s="185"/>
      <c r="P221" s="185"/>
      <c r="Q221" s="185"/>
      <c r="R221" s="185"/>
      <c r="S221" s="185"/>
      <c r="T221" s="18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1" t="s">
        <v>128</v>
      </c>
      <c r="AU221" s="181" t="s">
        <v>83</v>
      </c>
      <c r="AV221" s="13" t="s">
        <v>83</v>
      </c>
      <c r="AW221" s="13" t="s">
        <v>30</v>
      </c>
      <c r="AX221" s="13" t="s">
        <v>81</v>
      </c>
      <c r="AY221" s="181" t="s">
        <v>116</v>
      </c>
    </row>
    <row r="222" s="2" customFormat="1" ht="21.75" customHeight="1">
      <c r="A222" s="31"/>
      <c r="B222" s="163"/>
      <c r="C222" s="204" t="s">
        <v>353</v>
      </c>
      <c r="D222" s="204" t="s">
        <v>253</v>
      </c>
      <c r="E222" s="205" t="s">
        <v>354</v>
      </c>
      <c r="F222" s="206" t="s">
        <v>355</v>
      </c>
      <c r="G222" s="207" t="s">
        <v>209</v>
      </c>
      <c r="H222" s="208">
        <v>51.5</v>
      </c>
      <c r="I222" s="209">
        <v>383</v>
      </c>
      <c r="J222" s="209">
        <f>ROUND(I222*H222,2)</f>
        <v>19724.5</v>
      </c>
      <c r="K222" s="206" t="s">
        <v>210</v>
      </c>
      <c r="L222" s="210"/>
      <c r="M222" s="211" t="s">
        <v>1</v>
      </c>
      <c r="N222" s="212" t="s">
        <v>38</v>
      </c>
      <c r="O222" s="172">
        <v>0</v>
      </c>
      <c r="P222" s="172">
        <f>O222*H222</f>
        <v>0</v>
      </c>
      <c r="Q222" s="172">
        <v>0.13100000000000001</v>
      </c>
      <c r="R222" s="172">
        <f>Q222*H222</f>
        <v>6.7465000000000002</v>
      </c>
      <c r="S222" s="172">
        <v>0</v>
      </c>
      <c r="T222" s="17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74" t="s">
        <v>161</v>
      </c>
      <c r="AT222" s="174" t="s">
        <v>253</v>
      </c>
      <c r="AU222" s="174" t="s">
        <v>83</v>
      </c>
      <c r="AY222" s="18" t="s">
        <v>116</v>
      </c>
      <c r="BE222" s="175">
        <f>IF(N222="základní",J222,0)</f>
        <v>19724.5</v>
      </c>
      <c r="BF222" s="175">
        <f>IF(N222="snížená",J222,0)</f>
        <v>0</v>
      </c>
      <c r="BG222" s="175">
        <f>IF(N222="zákl. přenesená",J222,0)</f>
        <v>0</v>
      </c>
      <c r="BH222" s="175">
        <f>IF(N222="sníž. přenesená",J222,0)</f>
        <v>0</v>
      </c>
      <c r="BI222" s="175">
        <f>IF(N222="nulová",J222,0)</f>
        <v>0</v>
      </c>
      <c r="BJ222" s="18" t="s">
        <v>81</v>
      </c>
      <c r="BK222" s="175">
        <f>ROUND(I222*H222,2)</f>
        <v>19724.5</v>
      </c>
      <c r="BL222" s="18" t="s">
        <v>139</v>
      </c>
      <c r="BM222" s="174" t="s">
        <v>356</v>
      </c>
    </row>
    <row r="223" s="2" customFormat="1">
      <c r="A223" s="31"/>
      <c r="B223" s="32"/>
      <c r="C223" s="31"/>
      <c r="D223" s="176" t="s">
        <v>126</v>
      </c>
      <c r="E223" s="31"/>
      <c r="F223" s="177" t="s">
        <v>355</v>
      </c>
      <c r="G223" s="31"/>
      <c r="H223" s="31"/>
      <c r="I223" s="31"/>
      <c r="J223" s="31"/>
      <c r="K223" s="31"/>
      <c r="L223" s="32"/>
      <c r="M223" s="178"/>
      <c r="N223" s="179"/>
      <c r="O223" s="69"/>
      <c r="P223" s="69"/>
      <c r="Q223" s="69"/>
      <c r="R223" s="69"/>
      <c r="S223" s="69"/>
      <c r="T223" s="70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8" t="s">
        <v>126</v>
      </c>
      <c r="AU223" s="18" t="s">
        <v>83</v>
      </c>
    </row>
    <row r="224" s="13" customFormat="1">
      <c r="A224" s="13"/>
      <c r="B224" s="180"/>
      <c r="C224" s="13"/>
      <c r="D224" s="176" t="s">
        <v>128</v>
      </c>
      <c r="E224" s="181" t="s">
        <v>1</v>
      </c>
      <c r="F224" s="182" t="s">
        <v>357</v>
      </c>
      <c r="G224" s="13"/>
      <c r="H224" s="183">
        <v>50</v>
      </c>
      <c r="I224" s="13"/>
      <c r="J224" s="13"/>
      <c r="K224" s="13"/>
      <c r="L224" s="180"/>
      <c r="M224" s="184"/>
      <c r="N224" s="185"/>
      <c r="O224" s="185"/>
      <c r="P224" s="185"/>
      <c r="Q224" s="185"/>
      <c r="R224" s="185"/>
      <c r="S224" s="185"/>
      <c r="T224" s="18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1" t="s">
        <v>128</v>
      </c>
      <c r="AU224" s="181" t="s">
        <v>83</v>
      </c>
      <c r="AV224" s="13" t="s">
        <v>83</v>
      </c>
      <c r="AW224" s="13" t="s">
        <v>30</v>
      </c>
      <c r="AX224" s="13" t="s">
        <v>81</v>
      </c>
      <c r="AY224" s="181" t="s">
        <v>116</v>
      </c>
    </row>
    <row r="225" s="13" customFormat="1">
      <c r="A225" s="13"/>
      <c r="B225" s="180"/>
      <c r="C225" s="13"/>
      <c r="D225" s="176" t="s">
        <v>128</v>
      </c>
      <c r="E225" s="13"/>
      <c r="F225" s="182" t="s">
        <v>358</v>
      </c>
      <c r="G225" s="13"/>
      <c r="H225" s="183">
        <v>51.5</v>
      </c>
      <c r="I225" s="13"/>
      <c r="J225" s="13"/>
      <c r="K225" s="13"/>
      <c r="L225" s="180"/>
      <c r="M225" s="184"/>
      <c r="N225" s="185"/>
      <c r="O225" s="185"/>
      <c r="P225" s="185"/>
      <c r="Q225" s="185"/>
      <c r="R225" s="185"/>
      <c r="S225" s="185"/>
      <c r="T225" s="18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1" t="s">
        <v>128</v>
      </c>
      <c r="AU225" s="181" t="s">
        <v>83</v>
      </c>
      <c r="AV225" s="13" t="s">
        <v>83</v>
      </c>
      <c r="AW225" s="13" t="s">
        <v>3</v>
      </c>
      <c r="AX225" s="13" t="s">
        <v>81</v>
      </c>
      <c r="AY225" s="181" t="s">
        <v>116</v>
      </c>
    </row>
    <row r="226" s="2" customFormat="1" ht="24.15" customHeight="1">
      <c r="A226" s="31"/>
      <c r="B226" s="163"/>
      <c r="C226" s="204" t="s">
        <v>359</v>
      </c>
      <c r="D226" s="204" t="s">
        <v>253</v>
      </c>
      <c r="E226" s="205" t="s">
        <v>360</v>
      </c>
      <c r="F226" s="206" t="s">
        <v>361</v>
      </c>
      <c r="G226" s="207" t="s">
        <v>209</v>
      </c>
      <c r="H226" s="208">
        <v>8.2400000000000002</v>
      </c>
      <c r="I226" s="209">
        <v>667</v>
      </c>
      <c r="J226" s="209">
        <f>ROUND(I226*H226,2)</f>
        <v>5496.0799999999999</v>
      </c>
      <c r="K226" s="206" t="s">
        <v>210</v>
      </c>
      <c r="L226" s="210"/>
      <c r="M226" s="211" t="s">
        <v>1</v>
      </c>
      <c r="N226" s="212" t="s">
        <v>38</v>
      </c>
      <c r="O226" s="172">
        <v>0</v>
      </c>
      <c r="P226" s="172">
        <f>O226*H226</f>
        <v>0</v>
      </c>
      <c r="Q226" s="172">
        <v>0.13100000000000001</v>
      </c>
      <c r="R226" s="172">
        <f>Q226*H226</f>
        <v>1.0794400000000002</v>
      </c>
      <c r="S226" s="172">
        <v>0</v>
      </c>
      <c r="T226" s="17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74" t="s">
        <v>161</v>
      </c>
      <c r="AT226" s="174" t="s">
        <v>253</v>
      </c>
      <c r="AU226" s="174" t="s">
        <v>83</v>
      </c>
      <c r="AY226" s="18" t="s">
        <v>116</v>
      </c>
      <c r="BE226" s="175">
        <f>IF(N226="základní",J226,0)</f>
        <v>5496.0799999999999</v>
      </c>
      <c r="BF226" s="175">
        <f>IF(N226="snížená",J226,0)</f>
        <v>0</v>
      </c>
      <c r="BG226" s="175">
        <f>IF(N226="zákl. přenesená",J226,0)</f>
        <v>0</v>
      </c>
      <c r="BH226" s="175">
        <f>IF(N226="sníž. přenesená",J226,0)</f>
        <v>0</v>
      </c>
      <c r="BI226" s="175">
        <f>IF(N226="nulová",J226,0)</f>
        <v>0</v>
      </c>
      <c r="BJ226" s="18" t="s">
        <v>81</v>
      </c>
      <c r="BK226" s="175">
        <f>ROUND(I226*H226,2)</f>
        <v>5496.0799999999999</v>
      </c>
      <c r="BL226" s="18" t="s">
        <v>139</v>
      </c>
      <c r="BM226" s="174" t="s">
        <v>362</v>
      </c>
    </row>
    <row r="227" s="2" customFormat="1">
      <c r="A227" s="31"/>
      <c r="B227" s="32"/>
      <c r="C227" s="31"/>
      <c r="D227" s="176" t="s">
        <v>126</v>
      </c>
      <c r="E227" s="31"/>
      <c r="F227" s="177" t="s">
        <v>361</v>
      </c>
      <c r="G227" s="31"/>
      <c r="H227" s="31"/>
      <c r="I227" s="31"/>
      <c r="J227" s="31"/>
      <c r="K227" s="31"/>
      <c r="L227" s="32"/>
      <c r="M227" s="178"/>
      <c r="N227" s="179"/>
      <c r="O227" s="69"/>
      <c r="P227" s="69"/>
      <c r="Q227" s="69"/>
      <c r="R227" s="69"/>
      <c r="S227" s="69"/>
      <c r="T227" s="70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8" t="s">
        <v>126</v>
      </c>
      <c r="AU227" s="18" t="s">
        <v>83</v>
      </c>
    </row>
    <row r="228" s="13" customFormat="1">
      <c r="A228" s="13"/>
      <c r="B228" s="180"/>
      <c r="C228" s="13"/>
      <c r="D228" s="176" t="s">
        <v>128</v>
      </c>
      <c r="E228" s="181" t="s">
        <v>1</v>
      </c>
      <c r="F228" s="182" t="s">
        <v>363</v>
      </c>
      <c r="G228" s="13"/>
      <c r="H228" s="183">
        <v>8</v>
      </c>
      <c r="I228" s="13"/>
      <c r="J228" s="13"/>
      <c r="K228" s="13"/>
      <c r="L228" s="180"/>
      <c r="M228" s="184"/>
      <c r="N228" s="185"/>
      <c r="O228" s="185"/>
      <c r="P228" s="185"/>
      <c r="Q228" s="185"/>
      <c r="R228" s="185"/>
      <c r="S228" s="185"/>
      <c r="T228" s="18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1" t="s">
        <v>128</v>
      </c>
      <c r="AU228" s="181" t="s">
        <v>83</v>
      </c>
      <c r="AV228" s="13" t="s">
        <v>83</v>
      </c>
      <c r="AW228" s="13" t="s">
        <v>30</v>
      </c>
      <c r="AX228" s="13" t="s">
        <v>81</v>
      </c>
      <c r="AY228" s="181" t="s">
        <v>116</v>
      </c>
    </row>
    <row r="229" s="13" customFormat="1">
      <c r="A229" s="13"/>
      <c r="B229" s="180"/>
      <c r="C229" s="13"/>
      <c r="D229" s="176" t="s">
        <v>128</v>
      </c>
      <c r="E229" s="13"/>
      <c r="F229" s="182" t="s">
        <v>364</v>
      </c>
      <c r="G229" s="13"/>
      <c r="H229" s="183">
        <v>8.2400000000000002</v>
      </c>
      <c r="I229" s="13"/>
      <c r="J229" s="13"/>
      <c r="K229" s="13"/>
      <c r="L229" s="180"/>
      <c r="M229" s="184"/>
      <c r="N229" s="185"/>
      <c r="O229" s="185"/>
      <c r="P229" s="185"/>
      <c r="Q229" s="185"/>
      <c r="R229" s="185"/>
      <c r="S229" s="185"/>
      <c r="T229" s="18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1" t="s">
        <v>128</v>
      </c>
      <c r="AU229" s="181" t="s">
        <v>83</v>
      </c>
      <c r="AV229" s="13" t="s">
        <v>83</v>
      </c>
      <c r="AW229" s="13" t="s">
        <v>3</v>
      </c>
      <c r="AX229" s="13" t="s">
        <v>81</v>
      </c>
      <c r="AY229" s="181" t="s">
        <v>116</v>
      </c>
    </row>
    <row r="230" s="2" customFormat="1" ht="33" customHeight="1">
      <c r="A230" s="31"/>
      <c r="B230" s="163"/>
      <c r="C230" s="164" t="s">
        <v>365</v>
      </c>
      <c r="D230" s="164" t="s">
        <v>119</v>
      </c>
      <c r="E230" s="165" t="s">
        <v>366</v>
      </c>
      <c r="F230" s="166" t="s">
        <v>367</v>
      </c>
      <c r="G230" s="167" t="s">
        <v>209</v>
      </c>
      <c r="H230" s="168">
        <v>101</v>
      </c>
      <c r="I230" s="169">
        <v>362</v>
      </c>
      <c r="J230" s="169">
        <f>ROUND(I230*H230,2)</f>
        <v>36562</v>
      </c>
      <c r="K230" s="166" t="s">
        <v>210</v>
      </c>
      <c r="L230" s="32"/>
      <c r="M230" s="170" t="s">
        <v>1</v>
      </c>
      <c r="N230" s="171" t="s">
        <v>38</v>
      </c>
      <c r="O230" s="172">
        <v>0.59999999999999998</v>
      </c>
      <c r="P230" s="172">
        <f>O230*H230</f>
        <v>60.599999999999994</v>
      </c>
      <c r="Q230" s="172">
        <v>0.11162</v>
      </c>
      <c r="R230" s="172">
        <f>Q230*H230</f>
        <v>11.273619999999999</v>
      </c>
      <c r="S230" s="172">
        <v>0</v>
      </c>
      <c r="T230" s="17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74" t="s">
        <v>139</v>
      </c>
      <c r="AT230" s="174" t="s">
        <v>119</v>
      </c>
      <c r="AU230" s="174" t="s">
        <v>83</v>
      </c>
      <c r="AY230" s="18" t="s">
        <v>116</v>
      </c>
      <c r="BE230" s="175">
        <f>IF(N230="základní",J230,0)</f>
        <v>36562</v>
      </c>
      <c r="BF230" s="175">
        <f>IF(N230="snížená",J230,0)</f>
        <v>0</v>
      </c>
      <c r="BG230" s="175">
        <f>IF(N230="zákl. přenesená",J230,0)</f>
        <v>0</v>
      </c>
      <c r="BH230" s="175">
        <f>IF(N230="sníž. přenesená",J230,0)</f>
        <v>0</v>
      </c>
      <c r="BI230" s="175">
        <f>IF(N230="nulová",J230,0)</f>
        <v>0</v>
      </c>
      <c r="BJ230" s="18" t="s">
        <v>81</v>
      </c>
      <c r="BK230" s="175">
        <f>ROUND(I230*H230,2)</f>
        <v>36562</v>
      </c>
      <c r="BL230" s="18" t="s">
        <v>139</v>
      </c>
      <c r="BM230" s="174" t="s">
        <v>368</v>
      </c>
    </row>
    <row r="231" s="2" customFormat="1">
      <c r="A231" s="31"/>
      <c r="B231" s="32"/>
      <c r="C231" s="31"/>
      <c r="D231" s="176" t="s">
        <v>126</v>
      </c>
      <c r="E231" s="31"/>
      <c r="F231" s="177" t="s">
        <v>369</v>
      </c>
      <c r="G231" s="31"/>
      <c r="H231" s="31"/>
      <c r="I231" s="31"/>
      <c r="J231" s="31"/>
      <c r="K231" s="31"/>
      <c r="L231" s="32"/>
      <c r="M231" s="178"/>
      <c r="N231" s="179"/>
      <c r="O231" s="69"/>
      <c r="P231" s="69"/>
      <c r="Q231" s="69"/>
      <c r="R231" s="69"/>
      <c r="S231" s="69"/>
      <c r="T231" s="70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8" t="s">
        <v>126</v>
      </c>
      <c r="AU231" s="18" t="s">
        <v>83</v>
      </c>
    </row>
    <row r="232" s="13" customFormat="1">
      <c r="A232" s="13"/>
      <c r="B232" s="180"/>
      <c r="C232" s="13"/>
      <c r="D232" s="176" t="s">
        <v>128</v>
      </c>
      <c r="E232" s="181" t="s">
        <v>1</v>
      </c>
      <c r="F232" s="182" t="s">
        <v>370</v>
      </c>
      <c r="G232" s="13"/>
      <c r="H232" s="183">
        <v>101</v>
      </c>
      <c r="I232" s="13"/>
      <c r="J232" s="13"/>
      <c r="K232" s="13"/>
      <c r="L232" s="180"/>
      <c r="M232" s="184"/>
      <c r="N232" s="185"/>
      <c r="O232" s="185"/>
      <c r="P232" s="185"/>
      <c r="Q232" s="185"/>
      <c r="R232" s="185"/>
      <c r="S232" s="185"/>
      <c r="T232" s="18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1" t="s">
        <v>128</v>
      </c>
      <c r="AU232" s="181" t="s">
        <v>83</v>
      </c>
      <c r="AV232" s="13" t="s">
        <v>83</v>
      </c>
      <c r="AW232" s="13" t="s">
        <v>30</v>
      </c>
      <c r="AX232" s="13" t="s">
        <v>73</v>
      </c>
      <c r="AY232" s="181" t="s">
        <v>116</v>
      </c>
    </row>
    <row r="233" s="14" customFormat="1">
      <c r="A233" s="14"/>
      <c r="B233" s="191"/>
      <c r="C233" s="14"/>
      <c r="D233" s="176" t="s">
        <v>128</v>
      </c>
      <c r="E233" s="192" t="s">
        <v>1</v>
      </c>
      <c r="F233" s="193" t="s">
        <v>220</v>
      </c>
      <c r="G233" s="14"/>
      <c r="H233" s="194">
        <v>101</v>
      </c>
      <c r="I233" s="14"/>
      <c r="J233" s="14"/>
      <c r="K233" s="14"/>
      <c r="L233" s="191"/>
      <c r="M233" s="195"/>
      <c r="N233" s="196"/>
      <c r="O233" s="196"/>
      <c r="P233" s="196"/>
      <c r="Q233" s="196"/>
      <c r="R233" s="196"/>
      <c r="S233" s="196"/>
      <c r="T233" s="19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2" t="s">
        <v>128</v>
      </c>
      <c r="AU233" s="192" t="s">
        <v>83</v>
      </c>
      <c r="AV233" s="14" t="s">
        <v>139</v>
      </c>
      <c r="AW233" s="14" t="s">
        <v>30</v>
      </c>
      <c r="AX233" s="14" t="s">
        <v>81</v>
      </c>
      <c r="AY233" s="192" t="s">
        <v>116</v>
      </c>
    </row>
    <row r="234" s="2" customFormat="1" ht="21.75" customHeight="1">
      <c r="A234" s="31"/>
      <c r="B234" s="163"/>
      <c r="C234" s="204" t="s">
        <v>371</v>
      </c>
      <c r="D234" s="204" t="s">
        <v>253</v>
      </c>
      <c r="E234" s="205" t="s">
        <v>372</v>
      </c>
      <c r="F234" s="206" t="s">
        <v>373</v>
      </c>
      <c r="G234" s="207" t="s">
        <v>209</v>
      </c>
      <c r="H234" s="208">
        <v>100.734</v>
      </c>
      <c r="I234" s="209">
        <v>511</v>
      </c>
      <c r="J234" s="209">
        <f>ROUND(I234*H234,2)</f>
        <v>51475.07</v>
      </c>
      <c r="K234" s="206" t="s">
        <v>210</v>
      </c>
      <c r="L234" s="210"/>
      <c r="M234" s="211" t="s">
        <v>1</v>
      </c>
      <c r="N234" s="212" t="s">
        <v>38</v>
      </c>
      <c r="O234" s="172">
        <v>0</v>
      </c>
      <c r="P234" s="172">
        <f>O234*H234</f>
        <v>0</v>
      </c>
      <c r="Q234" s="172">
        <v>0.14999999999999999</v>
      </c>
      <c r="R234" s="172">
        <f>Q234*H234</f>
        <v>15.110099999999999</v>
      </c>
      <c r="S234" s="172">
        <v>0</v>
      </c>
      <c r="T234" s="17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74" t="s">
        <v>161</v>
      </c>
      <c r="AT234" s="174" t="s">
        <v>253</v>
      </c>
      <c r="AU234" s="174" t="s">
        <v>83</v>
      </c>
      <c r="AY234" s="18" t="s">
        <v>116</v>
      </c>
      <c r="BE234" s="175">
        <f>IF(N234="základní",J234,0)</f>
        <v>51475.07</v>
      </c>
      <c r="BF234" s="175">
        <f>IF(N234="snížená",J234,0)</f>
        <v>0</v>
      </c>
      <c r="BG234" s="175">
        <f>IF(N234="zákl. přenesená",J234,0)</f>
        <v>0</v>
      </c>
      <c r="BH234" s="175">
        <f>IF(N234="sníž. přenesená",J234,0)</f>
        <v>0</v>
      </c>
      <c r="BI234" s="175">
        <f>IF(N234="nulová",J234,0)</f>
        <v>0</v>
      </c>
      <c r="BJ234" s="18" t="s">
        <v>81</v>
      </c>
      <c r="BK234" s="175">
        <f>ROUND(I234*H234,2)</f>
        <v>51475.07</v>
      </c>
      <c r="BL234" s="18" t="s">
        <v>139</v>
      </c>
      <c r="BM234" s="174" t="s">
        <v>374</v>
      </c>
    </row>
    <row r="235" s="2" customFormat="1">
      <c r="A235" s="31"/>
      <c r="B235" s="32"/>
      <c r="C235" s="31"/>
      <c r="D235" s="176" t="s">
        <v>126</v>
      </c>
      <c r="E235" s="31"/>
      <c r="F235" s="177" t="s">
        <v>373</v>
      </c>
      <c r="G235" s="31"/>
      <c r="H235" s="31"/>
      <c r="I235" s="31"/>
      <c r="J235" s="31"/>
      <c r="K235" s="31"/>
      <c r="L235" s="32"/>
      <c r="M235" s="178"/>
      <c r="N235" s="179"/>
      <c r="O235" s="69"/>
      <c r="P235" s="69"/>
      <c r="Q235" s="69"/>
      <c r="R235" s="69"/>
      <c r="S235" s="69"/>
      <c r="T235" s="70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8" t="s">
        <v>126</v>
      </c>
      <c r="AU235" s="18" t="s">
        <v>83</v>
      </c>
    </row>
    <row r="236" s="13" customFormat="1">
      <c r="A236" s="13"/>
      <c r="B236" s="180"/>
      <c r="C236" s="13"/>
      <c r="D236" s="176" t="s">
        <v>128</v>
      </c>
      <c r="E236" s="181" t="s">
        <v>1</v>
      </c>
      <c r="F236" s="182" t="s">
        <v>375</v>
      </c>
      <c r="G236" s="13"/>
      <c r="H236" s="183">
        <v>97.799999999999997</v>
      </c>
      <c r="I236" s="13"/>
      <c r="J236" s="13"/>
      <c r="K236" s="13"/>
      <c r="L236" s="180"/>
      <c r="M236" s="184"/>
      <c r="N236" s="185"/>
      <c r="O236" s="185"/>
      <c r="P236" s="185"/>
      <c r="Q236" s="185"/>
      <c r="R236" s="185"/>
      <c r="S236" s="185"/>
      <c r="T236" s="18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1" t="s">
        <v>128</v>
      </c>
      <c r="AU236" s="181" t="s">
        <v>83</v>
      </c>
      <c r="AV236" s="13" t="s">
        <v>83</v>
      </c>
      <c r="AW236" s="13" t="s">
        <v>30</v>
      </c>
      <c r="AX236" s="13" t="s">
        <v>81</v>
      </c>
      <c r="AY236" s="181" t="s">
        <v>116</v>
      </c>
    </row>
    <row r="237" s="13" customFormat="1">
      <c r="A237" s="13"/>
      <c r="B237" s="180"/>
      <c r="C237" s="13"/>
      <c r="D237" s="176" t="s">
        <v>128</v>
      </c>
      <c r="E237" s="13"/>
      <c r="F237" s="182" t="s">
        <v>376</v>
      </c>
      <c r="G237" s="13"/>
      <c r="H237" s="183">
        <v>100.734</v>
      </c>
      <c r="I237" s="13"/>
      <c r="J237" s="13"/>
      <c r="K237" s="13"/>
      <c r="L237" s="180"/>
      <c r="M237" s="184"/>
      <c r="N237" s="185"/>
      <c r="O237" s="185"/>
      <c r="P237" s="185"/>
      <c r="Q237" s="185"/>
      <c r="R237" s="185"/>
      <c r="S237" s="185"/>
      <c r="T237" s="18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1" t="s">
        <v>128</v>
      </c>
      <c r="AU237" s="181" t="s">
        <v>83</v>
      </c>
      <c r="AV237" s="13" t="s">
        <v>83</v>
      </c>
      <c r="AW237" s="13" t="s">
        <v>3</v>
      </c>
      <c r="AX237" s="13" t="s">
        <v>81</v>
      </c>
      <c r="AY237" s="181" t="s">
        <v>116</v>
      </c>
    </row>
    <row r="238" s="2" customFormat="1" ht="21.75" customHeight="1">
      <c r="A238" s="31"/>
      <c r="B238" s="163"/>
      <c r="C238" s="204" t="s">
        <v>377</v>
      </c>
      <c r="D238" s="204" t="s">
        <v>253</v>
      </c>
      <c r="E238" s="205" t="s">
        <v>378</v>
      </c>
      <c r="F238" s="206" t="s">
        <v>379</v>
      </c>
      <c r="G238" s="207" t="s">
        <v>209</v>
      </c>
      <c r="H238" s="208">
        <v>3.2000000000000002</v>
      </c>
      <c r="I238" s="209">
        <v>565</v>
      </c>
      <c r="J238" s="209">
        <f>ROUND(I238*H238,2)</f>
        <v>1808</v>
      </c>
      <c r="K238" s="206" t="s">
        <v>210</v>
      </c>
      <c r="L238" s="210"/>
      <c r="M238" s="211" t="s">
        <v>1</v>
      </c>
      <c r="N238" s="212" t="s">
        <v>38</v>
      </c>
      <c r="O238" s="172">
        <v>0</v>
      </c>
      <c r="P238" s="172">
        <f>O238*H238</f>
        <v>0</v>
      </c>
      <c r="Q238" s="172">
        <v>0.17599999999999999</v>
      </c>
      <c r="R238" s="172">
        <f>Q238*H238</f>
        <v>0.56320000000000003</v>
      </c>
      <c r="S238" s="172">
        <v>0</v>
      </c>
      <c r="T238" s="17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74" t="s">
        <v>161</v>
      </c>
      <c r="AT238" s="174" t="s">
        <v>253</v>
      </c>
      <c r="AU238" s="174" t="s">
        <v>83</v>
      </c>
      <c r="AY238" s="18" t="s">
        <v>116</v>
      </c>
      <c r="BE238" s="175">
        <f>IF(N238="základní",J238,0)</f>
        <v>1808</v>
      </c>
      <c r="BF238" s="175">
        <f>IF(N238="snížená",J238,0)</f>
        <v>0</v>
      </c>
      <c r="BG238" s="175">
        <f>IF(N238="zákl. přenesená",J238,0)</f>
        <v>0</v>
      </c>
      <c r="BH238" s="175">
        <f>IF(N238="sníž. přenesená",J238,0)</f>
        <v>0</v>
      </c>
      <c r="BI238" s="175">
        <f>IF(N238="nulová",J238,0)</f>
        <v>0</v>
      </c>
      <c r="BJ238" s="18" t="s">
        <v>81</v>
      </c>
      <c r="BK238" s="175">
        <f>ROUND(I238*H238,2)</f>
        <v>1808</v>
      </c>
      <c r="BL238" s="18" t="s">
        <v>139</v>
      </c>
      <c r="BM238" s="174" t="s">
        <v>380</v>
      </c>
    </row>
    <row r="239" s="2" customFormat="1">
      <c r="A239" s="31"/>
      <c r="B239" s="32"/>
      <c r="C239" s="31"/>
      <c r="D239" s="176" t="s">
        <v>126</v>
      </c>
      <c r="E239" s="31"/>
      <c r="F239" s="177" t="s">
        <v>379</v>
      </c>
      <c r="G239" s="31"/>
      <c r="H239" s="31"/>
      <c r="I239" s="31"/>
      <c r="J239" s="31"/>
      <c r="K239" s="31"/>
      <c r="L239" s="32"/>
      <c r="M239" s="178"/>
      <c r="N239" s="179"/>
      <c r="O239" s="69"/>
      <c r="P239" s="69"/>
      <c r="Q239" s="69"/>
      <c r="R239" s="69"/>
      <c r="S239" s="69"/>
      <c r="T239" s="70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8" t="s">
        <v>126</v>
      </c>
      <c r="AU239" s="18" t="s">
        <v>83</v>
      </c>
    </row>
    <row r="240" s="13" customFormat="1">
      <c r="A240" s="13"/>
      <c r="B240" s="180"/>
      <c r="C240" s="13"/>
      <c r="D240" s="176" t="s">
        <v>128</v>
      </c>
      <c r="E240" s="181" t="s">
        <v>1</v>
      </c>
      <c r="F240" s="182" t="s">
        <v>381</v>
      </c>
      <c r="G240" s="13"/>
      <c r="H240" s="183">
        <v>3.2000000000000002</v>
      </c>
      <c r="I240" s="13"/>
      <c r="J240" s="13"/>
      <c r="K240" s="13"/>
      <c r="L240" s="180"/>
      <c r="M240" s="184"/>
      <c r="N240" s="185"/>
      <c r="O240" s="185"/>
      <c r="P240" s="185"/>
      <c r="Q240" s="185"/>
      <c r="R240" s="185"/>
      <c r="S240" s="185"/>
      <c r="T240" s="18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1" t="s">
        <v>128</v>
      </c>
      <c r="AU240" s="181" t="s">
        <v>83</v>
      </c>
      <c r="AV240" s="13" t="s">
        <v>83</v>
      </c>
      <c r="AW240" s="13" t="s">
        <v>30</v>
      </c>
      <c r="AX240" s="13" t="s">
        <v>81</v>
      </c>
      <c r="AY240" s="181" t="s">
        <v>116</v>
      </c>
    </row>
    <row r="241" s="2" customFormat="1" ht="21.75" customHeight="1">
      <c r="A241" s="31"/>
      <c r="B241" s="163"/>
      <c r="C241" s="164" t="s">
        <v>382</v>
      </c>
      <c r="D241" s="164" t="s">
        <v>119</v>
      </c>
      <c r="E241" s="165" t="s">
        <v>383</v>
      </c>
      <c r="F241" s="166" t="s">
        <v>384</v>
      </c>
      <c r="G241" s="167" t="s">
        <v>233</v>
      </c>
      <c r="H241" s="168">
        <v>85</v>
      </c>
      <c r="I241" s="169">
        <v>100</v>
      </c>
      <c r="J241" s="169">
        <f>ROUND(I241*H241,2)</f>
        <v>8500</v>
      </c>
      <c r="K241" s="166" t="s">
        <v>210</v>
      </c>
      <c r="L241" s="32"/>
      <c r="M241" s="170" t="s">
        <v>1</v>
      </c>
      <c r="N241" s="171" t="s">
        <v>38</v>
      </c>
      <c r="O241" s="172">
        <v>0.045999999999999999</v>
      </c>
      <c r="P241" s="172">
        <f>O241*H241</f>
        <v>3.9100000000000001</v>
      </c>
      <c r="Q241" s="172">
        <v>0.0035999999999999999</v>
      </c>
      <c r="R241" s="172">
        <f>Q241*H241</f>
        <v>0.30599999999999999</v>
      </c>
      <c r="S241" s="172">
        <v>0</v>
      </c>
      <c r="T241" s="17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74" t="s">
        <v>139</v>
      </c>
      <c r="AT241" s="174" t="s">
        <v>119</v>
      </c>
      <c r="AU241" s="174" t="s">
        <v>83</v>
      </c>
      <c r="AY241" s="18" t="s">
        <v>116</v>
      </c>
      <c r="BE241" s="175">
        <f>IF(N241="základní",J241,0)</f>
        <v>8500</v>
      </c>
      <c r="BF241" s="175">
        <f>IF(N241="snížená",J241,0)</f>
        <v>0</v>
      </c>
      <c r="BG241" s="175">
        <f>IF(N241="zákl. přenesená",J241,0)</f>
        <v>0</v>
      </c>
      <c r="BH241" s="175">
        <f>IF(N241="sníž. přenesená",J241,0)</f>
        <v>0</v>
      </c>
      <c r="BI241" s="175">
        <f>IF(N241="nulová",J241,0)</f>
        <v>0</v>
      </c>
      <c r="BJ241" s="18" t="s">
        <v>81</v>
      </c>
      <c r="BK241" s="175">
        <f>ROUND(I241*H241,2)</f>
        <v>8500</v>
      </c>
      <c r="BL241" s="18" t="s">
        <v>139</v>
      </c>
      <c r="BM241" s="174" t="s">
        <v>385</v>
      </c>
    </row>
    <row r="242" s="2" customFormat="1">
      <c r="A242" s="31"/>
      <c r="B242" s="32"/>
      <c r="C242" s="31"/>
      <c r="D242" s="176" t="s">
        <v>126</v>
      </c>
      <c r="E242" s="31"/>
      <c r="F242" s="177" t="s">
        <v>386</v>
      </c>
      <c r="G242" s="31"/>
      <c r="H242" s="31"/>
      <c r="I242" s="31"/>
      <c r="J242" s="31"/>
      <c r="K242" s="31"/>
      <c r="L242" s="32"/>
      <c r="M242" s="178"/>
      <c r="N242" s="179"/>
      <c r="O242" s="69"/>
      <c r="P242" s="69"/>
      <c r="Q242" s="69"/>
      <c r="R242" s="69"/>
      <c r="S242" s="69"/>
      <c r="T242" s="70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8" t="s">
        <v>126</v>
      </c>
      <c r="AU242" s="18" t="s">
        <v>83</v>
      </c>
    </row>
    <row r="243" s="13" customFormat="1">
      <c r="A243" s="13"/>
      <c r="B243" s="180"/>
      <c r="C243" s="13"/>
      <c r="D243" s="176" t="s">
        <v>128</v>
      </c>
      <c r="E243" s="181" t="s">
        <v>1</v>
      </c>
      <c r="F243" s="182" t="s">
        <v>387</v>
      </c>
      <c r="G243" s="13"/>
      <c r="H243" s="183">
        <v>85</v>
      </c>
      <c r="I243" s="13"/>
      <c r="J243" s="13"/>
      <c r="K243" s="13"/>
      <c r="L243" s="180"/>
      <c r="M243" s="184"/>
      <c r="N243" s="185"/>
      <c r="O243" s="185"/>
      <c r="P243" s="185"/>
      <c r="Q243" s="185"/>
      <c r="R243" s="185"/>
      <c r="S243" s="185"/>
      <c r="T243" s="18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1" t="s">
        <v>128</v>
      </c>
      <c r="AU243" s="181" t="s">
        <v>83</v>
      </c>
      <c r="AV243" s="13" t="s">
        <v>83</v>
      </c>
      <c r="AW243" s="13" t="s">
        <v>30</v>
      </c>
      <c r="AX243" s="13" t="s">
        <v>81</v>
      </c>
      <c r="AY243" s="181" t="s">
        <v>116</v>
      </c>
    </row>
    <row r="244" s="12" customFormat="1" ht="22.8" customHeight="1">
      <c r="A244" s="12"/>
      <c r="B244" s="151"/>
      <c r="C244" s="12"/>
      <c r="D244" s="152" t="s">
        <v>72</v>
      </c>
      <c r="E244" s="161" t="s">
        <v>161</v>
      </c>
      <c r="F244" s="161" t="s">
        <v>388</v>
      </c>
      <c r="G244" s="12"/>
      <c r="H244" s="12"/>
      <c r="I244" s="12"/>
      <c r="J244" s="162">
        <f>BK244</f>
        <v>16934.799999999999</v>
      </c>
      <c r="K244" s="12"/>
      <c r="L244" s="151"/>
      <c r="M244" s="155"/>
      <c r="N244" s="156"/>
      <c r="O244" s="156"/>
      <c r="P244" s="157">
        <f>SUM(P245:P278)</f>
        <v>17.22298</v>
      </c>
      <c r="Q244" s="156"/>
      <c r="R244" s="157">
        <f>SUM(R245:R278)</f>
        <v>2.07931</v>
      </c>
      <c r="S244" s="156"/>
      <c r="T244" s="158">
        <f>SUM(T245:T278)</f>
        <v>0.69999999999999996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52" t="s">
        <v>81</v>
      </c>
      <c r="AT244" s="159" t="s">
        <v>72</v>
      </c>
      <c r="AU244" s="159" t="s">
        <v>81</v>
      </c>
      <c r="AY244" s="152" t="s">
        <v>116</v>
      </c>
      <c r="BK244" s="160">
        <f>SUM(BK245:BK278)</f>
        <v>16934.799999999999</v>
      </c>
    </row>
    <row r="245" s="2" customFormat="1" ht="16.5" customHeight="1">
      <c r="A245" s="31"/>
      <c r="B245" s="163"/>
      <c r="C245" s="164" t="s">
        <v>389</v>
      </c>
      <c r="D245" s="164" t="s">
        <v>119</v>
      </c>
      <c r="E245" s="165" t="s">
        <v>390</v>
      </c>
      <c r="F245" s="166" t="s">
        <v>391</v>
      </c>
      <c r="G245" s="167" t="s">
        <v>392</v>
      </c>
      <c r="H245" s="168">
        <v>1</v>
      </c>
      <c r="I245" s="169">
        <v>1500</v>
      </c>
      <c r="J245" s="169">
        <f>ROUND(I245*H245,2)</f>
        <v>1500</v>
      </c>
      <c r="K245" s="166" t="s">
        <v>1</v>
      </c>
      <c r="L245" s="32"/>
      <c r="M245" s="170" t="s">
        <v>1</v>
      </c>
      <c r="N245" s="171" t="s">
        <v>38</v>
      </c>
      <c r="O245" s="172">
        <v>1.02</v>
      </c>
      <c r="P245" s="172">
        <f>O245*H245</f>
        <v>1.02</v>
      </c>
      <c r="Q245" s="172">
        <v>6.9999999999999994E-05</v>
      </c>
      <c r="R245" s="172">
        <f>Q245*H245</f>
        <v>6.9999999999999994E-05</v>
      </c>
      <c r="S245" s="172">
        <v>0</v>
      </c>
      <c r="T245" s="173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74" t="s">
        <v>139</v>
      </c>
      <c r="AT245" s="174" t="s">
        <v>119</v>
      </c>
      <c r="AU245" s="174" t="s">
        <v>83</v>
      </c>
      <c r="AY245" s="18" t="s">
        <v>116</v>
      </c>
      <c r="BE245" s="175">
        <f>IF(N245="základní",J245,0)</f>
        <v>1500</v>
      </c>
      <c r="BF245" s="175">
        <f>IF(N245="snížená",J245,0)</f>
        <v>0</v>
      </c>
      <c r="BG245" s="175">
        <f>IF(N245="zákl. přenesená",J245,0)</f>
        <v>0</v>
      </c>
      <c r="BH245" s="175">
        <f>IF(N245="sníž. přenesená",J245,0)</f>
        <v>0</v>
      </c>
      <c r="BI245" s="175">
        <f>IF(N245="nulová",J245,0)</f>
        <v>0</v>
      </c>
      <c r="BJ245" s="18" t="s">
        <v>81</v>
      </c>
      <c r="BK245" s="175">
        <f>ROUND(I245*H245,2)</f>
        <v>1500</v>
      </c>
      <c r="BL245" s="18" t="s">
        <v>139</v>
      </c>
      <c r="BM245" s="174" t="s">
        <v>393</v>
      </c>
    </row>
    <row r="246" s="2" customFormat="1">
      <c r="A246" s="31"/>
      <c r="B246" s="32"/>
      <c r="C246" s="31"/>
      <c r="D246" s="176" t="s">
        <v>126</v>
      </c>
      <c r="E246" s="31"/>
      <c r="F246" s="177" t="s">
        <v>394</v>
      </c>
      <c r="G246" s="31"/>
      <c r="H246" s="31"/>
      <c r="I246" s="31"/>
      <c r="J246" s="31"/>
      <c r="K246" s="31"/>
      <c r="L246" s="32"/>
      <c r="M246" s="178"/>
      <c r="N246" s="179"/>
      <c r="O246" s="69"/>
      <c r="P246" s="69"/>
      <c r="Q246" s="69"/>
      <c r="R246" s="69"/>
      <c r="S246" s="69"/>
      <c r="T246" s="70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8" t="s">
        <v>126</v>
      </c>
      <c r="AU246" s="18" t="s">
        <v>83</v>
      </c>
    </row>
    <row r="247" s="2" customFormat="1">
      <c r="A247" s="31"/>
      <c r="B247" s="32"/>
      <c r="C247" s="31"/>
      <c r="D247" s="176" t="s">
        <v>395</v>
      </c>
      <c r="E247" s="31"/>
      <c r="F247" s="213" t="s">
        <v>396</v>
      </c>
      <c r="G247" s="31"/>
      <c r="H247" s="31"/>
      <c r="I247" s="31"/>
      <c r="J247" s="31"/>
      <c r="K247" s="31"/>
      <c r="L247" s="32"/>
      <c r="M247" s="178"/>
      <c r="N247" s="179"/>
      <c r="O247" s="69"/>
      <c r="P247" s="69"/>
      <c r="Q247" s="69"/>
      <c r="R247" s="69"/>
      <c r="S247" s="69"/>
      <c r="T247" s="70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8" t="s">
        <v>395</v>
      </c>
      <c r="AU247" s="18" t="s">
        <v>83</v>
      </c>
    </row>
    <row r="248" s="13" customFormat="1">
      <c r="A248" s="13"/>
      <c r="B248" s="180"/>
      <c r="C248" s="13"/>
      <c r="D248" s="176" t="s">
        <v>128</v>
      </c>
      <c r="E248" s="181" t="s">
        <v>1</v>
      </c>
      <c r="F248" s="182" t="s">
        <v>81</v>
      </c>
      <c r="G248" s="13"/>
      <c r="H248" s="183">
        <v>1</v>
      </c>
      <c r="I248" s="13"/>
      <c r="J248" s="13"/>
      <c r="K248" s="13"/>
      <c r="L248" s="180"/>
      <c r="M248" s="184"/>
      <c r="N248" s="185"/>
      <c r="O248" s="185"/>
      <c r="P248" s="185"/>
      <c r="Q248" s="185"/>
      <c r="R248" s="185"/>
      <c r="S248" s="185"/>
      <c r="T248" s="18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1" t="s">
        <v>128</v>
      </c>
      <c r="AU248" s="181" t="s">
        <v>83</v>
      </c>
      <c r="AV248" s="13" t="s">
        <v>83</v>
      </c>
      <c r="AW248" s="13" t="s">
        <v>30</v>
      </c>
      <c r="AX248" s="13" t="s">
        <v>81</v>
      </c>
      <c r="AY248" s="181" t="s">
        <v>116</v>
      </c>
    </row>
    <row r="249" s="2" customFormat="1" ht="24.15" customHeight="1">
      <c r="A249" s="31"/>
      <c r="B249" s="163"/>
      <c r="C249" s="164" t="s">
        <v>397</v>
      </c>
      <c r="D249" s="164" t="s">
        <v>119</v>
      </c>
      <c r="E249" s="165" t="s">
        <v>398</v>
      </c>
      <c r="F249" s="166" t="s">
        <v>399</v>
      </c>
      <c r="G249" s="167" t="s">
        <v>392</v>
      </c>
      <c r="H249" s="168">
        <v>1</v>
      </c>
      <c r="I249" s="169">
        <v>1290</v>
      </c>
      <c r="J249" s="169">
        <f>ROUND(I249*H249,2)</f>
        <v>1290</v>
      </c>
      <c r="K249" s="166" t="s">
        <v>400</v>
      </c>
      <c r="L249" s="32"/>
      <c r="M249" s="170" t="s">
        <v>1</v>
      </c>
      <c r="N249" s="171" t="s">
        <v>38</v>
      </c>
      <c r="O249" s="172">
        <v>4.1980000000000004</v>
      </c>
      <c r="P249" s="172">
        <f>O249*H249</f>
        <v>4.1980000000000004</v>
      </c>
      <c r="Q249" s="172">
        <v>0.34089999999999998</v>
      </c>
      <c r="R249" s="172">
        <f>Q249*H249</f>
        <v>0.34089999999999998</v>
      </c>
      <c r="S249" s="172">
        <v>0</v>
      </c>
      <c r="T249" s="173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74" t="s">
        <v>139</v>
      </c>
      <c r="AT249" s="174" t="s">
        <v>119</v>
      </c>
      <c r="AU249" s="174" t="s">
        <v>83</v>
      </c>
      <c r="AY249" s="18" t="s">
        <v>116</v>
      </c>
      <c r="BE249" s="175">
        <f>IF(N249="základní",J249,0)</f>
        <v>1290</v>
      </c>
      <c r="BF249" s="175">
        <f>IF(N249="snížená",J249,0)</f>
        <v>0</v>
      </c>
      <c r="BG249" s="175">
        <f>IF(N249="zákl. přenesená",J249,0)</f>
        <v>0</v>
      </c>
      <c r="BH249" s="175">
        <f>IF(N249="sníž. přenesená",J249,0)</f>
        <v>0</v>
      </c>
      <c r="BI249" s="175">
        <f>IF(N249="nulová",J249,0)</f>
        <v>0</v>
      </c>
      <c r="BJ249" s="18" t="s">
        <v>81</v>
      </c>
      <c r="BK249" s="175">
        <f>ROUND(I249*H249,2)</f>
        <v>1290</v>
      </c>
      <c r="BL249" s="18" t="s">
        <v>139</v>
      </c>
      <c r="BM249" s="174" t="s">
        <v>401</v>
      </c>
    </row>
    <row r="250" s="2" customFormat="1">
      <c r="A250" s="31"/>
      <c r="B250" s="32"/>
      <c r="C250" s="31"/>
      <c r="D250" s="176" t="s">
        <v>126</v>
      </c>
      <c r="E250" s="31"/>
      <c r="F250" s="177" t="s">
        <v>399</v>
      </c>
      <c r="G250" s="31"/>
      <c r="H250" s="31"/>
      <c r="I250" s="31"/>
      <c r="J250" s="31"/>
      <c r="K250" s="31"/>
      <c r="L250" s="32"/>
      <c r="M250" s="178"/>
      <c r="N250" s="179"/>
      <c r="O250" s="69"/>
      <c r="P250" s="69"/>
      <c r="Q250" s="69"/>
      <c r="R250" s="69"/>
      <c r="S250" s="69"/>
      <c r="T250" s="70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8" t="s">
        <v>126</v>
      </c>
      <c r="AU250" s="18" t="s">
        <v>83</v>
      </c>
    </row>
    <row r="251" s="13" customFormat="1">
      <c r="A251" s="13"/>
      <c r="B251" s="180"/>
      <c r="C251" s="13"/>
      <c r="D251" s="176" t="s">
        <v>128</v>
      </c>
      <c r="E251" s="181" t="s">
        <v>1</v>
      </c>
      <c r="F251" s="182" t="s">
        <v>81</v>
      </c>
      <c r="G251" s="13"/>
      <c r="H251" s="183">
        <v>1</v>
      </c>
      <c r="I251" s="13"/>
      <c r="J251" s="13"/>
      <c r="K251" s="13"/>
      <c r="L251" s="180"/>
      <c r="M251" s="184"/>
      <c r="N251" s="185"/>
      <c r="O251" s="185"/>
      <c r="P251" s="185"/>
      <c r="Q251" s="185"/>
      <c r="R251" s="185"/>
      <c r="S251" s="185"/>
      <c r="T251" s="18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1" t="s">
        <v>128</v>
      </c>
      <c r="AU251" s="181" t="s">
        <v>83</v>
      </c>
      <c r="AV251" s="13" t="s">
        <v>83</v>
      </c>
      <c r="AW251" s="13" t="s">
        <v>30</v>
      </c>
      <c r="AX251" s="13" t="s">
        <v>81</v>
      </c>
      <c r="AY251" s="181" t="s">
        <v>116</v>
      </c>
    </row>
    <row r="252" s="2" customFormat="1" ht="24.15" customHeight="1">
      <c r="A252" s="31"/>
      <c r="B252" s="163"/>
      <c r="C252" s="204" t="s">
        <v>402</v>
      </c>
      <c r="D252" s="204" t="s">
        <v>253</v>
      </c>
      <c r="E252" s="205" t="s">
        <v>403</v>
      </c>
      <c r="F252" s="206" t="s">
        <v>404</v>
      </c>
      <c r="G252" s="207" t="s">
        <v>392</v>
      </c>
      <c r="H252" s="208">
        <v>1</v>
      </c>
      <c r="I252" s="209">
        <v>414</v>
      </c>
      <c r="J252" s="209">
        <f>ROUND(I252*H252,2)</f>
        <v>414</v>
      </c>
      <c r="K252" s="206" t="s">
        <v>400</v>
      </c>
      <c r="L252" s="210"/>
      <c r="M252" s="211" t="s">
        <v>1</v>
      </c>
      <c r="N252" s="212" t="s">
        <v>38</v>
      </c>
      <c r="O252" s="172">
        <v>0</v>
      </c>
      <c r="P252" s="172">
        <f>O252*H252</f>
        <v>0</v>
      </c>
      <c r="Q252" s="172">
        <v>0.071999999999999995</v>
      </c>
      <c r="R252" s="172">
        <f>Q252*H252</f>
        <v>0.071999999999999995</v>
      </c>
      <c r="S252" s="172">
        <v>0</v>
      </c>
      <c r="T252" s="17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74" t="s">
        <v>161</v>
      </c>
      <c r="AT252" s="174" t="s">
        <v>253</v>
      </c>
      <c r="AU252" s="174" t="s">
        <v>83</v>
      </c>
      <c r="AY252" s="18" t="s">
        <v>116</v>
      </c>
      <c r="BE252" s="175">
        <f>IF(N252="základní",J252,0)</f>
        <v>414</v>
      </c>
      <c r="BF252" s="175">
        <f>IF(N252="snížená",J252,0)</f>
        <v>0</v>
      </c>
      <c r="BG252" s="175">
        <f>IF(N252="zákl. přenesená",J252,0)</f>
        <v>0</v>
      </c>
      <c r="BH252" s="175">
        <f>IF(N252="sníž. přenesená",J252,0)</f>
        <v>0</v>
      </c>
      <c r="BI252" s="175">
        <f>IF(N252="nulová",J252,0)</f>
        <v>0</v>
      </c>
      <c r="BJ252" s="18" t="s">
        <v>81</v>
      </c>
      <c r="BK252" s="175">
        <f>ROUND(I252*H252,2)</f>
        <v>414</v>
      </c>
      <c r="BL252" s="18" t="s">
        <v>139</v>
      </c>
      <c r="BM252" s="174" t="s">
        <v>405</v>
      </c>
    </row>
    <row r="253" s="2" customFormat="1">
      <c r="A253" s="31"/>
      <c r="B253" s="32"/>
      <c r="C253" s="31"/>
      <c r="D253" s="176" t="s">
        <v>126</v>
      </c>
      <c r="E253" s="31"/>
      <c r="F253" s="177" t="s">
        <v>406</v>
      </c>
      <c r="G253" s="31"/>
      <c r="H253" s="31"/>
      <c r="I253" s="31"/>
      <c r="J253" s="31"/>
      <c r="K253" s="31"/>
      <c r="L253" s="32"/>
      <c r="M253" s="178"/>
      <c r="N253" s="179"/>
      <c r="O253" s="69"/>
      <c r="P253" s="69"/>
      <c r="Q253" s="69"/>
      <c r="R253" s="69"/>
      <c r="S253" s="69"/>
      <c r="T253" s="70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8" t="s">
        <v>126</v>
      </c>
      <c r="AU253" s="18" t="s">
        <v>83</v>
      </c>
    </row>
    <row r="254" s="13" customFormat="1">
      <c r="A254" s="13"/>
      <c r="B254" s="180"/>
      <c r="C254" s="13"/>
      <c r="D254" s="176" t="s">
        <v>128</v>
      </c>
      <c r="E254" s="181" t="s">
        <v>1</v>
      </c>
      <c r="F254" s="182" t="s">
        <v>81</v>
      </c>
      <c r="G254" s="13"/>
      <c r="H254" s="183">
        <v>1</v>
      </c>
      <c r="I254" s="13"/>
      <c r="J254" s="13"/>
      <c r="K254" s="13"/>
      <c r="L254" s="180"/>
      <c r="M254" s="184"/>
      <c r="N254" s="185"/>
      <c r="O254" s="185"/>
      <c r="P254" s="185"/>
      <c r="Q254" s="185"/>
      <c r="R254" s="185"/>
      <c r="S254" s="185"/>
      <c r="T254" s="18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1" t="s">
        <v>128</v>
      </c>
      <c r="AU254" s="181" t="s">
        <v>83</v>
      </c>
      <c r="AV254" s="13" t="s">
        <v>83</v>
      </c>
      <c r="AW254" s="13" t="s">
        <v>30</v>
      </c>
      <c r="AX254" s="13" t="s">
        <v>81</v>
      </c>
      <c r="AY254" s="181" t="s">
        <v>116</v>
      </c>
    </row>
    <row r="255" s="2" customFormat="1" ht="21.75" customHeight="1">
      <c r="A255" s="31"/>
      <c r="B255" s="163"/>
      <c r="C255" s="204" t="s">
        <v>407</v>
      </c>
      <c r="D255" s="204" t="s">
        <v>253</v>
      </c>
      <c r="E255" s="205" t="s">
        <v>408</v>
      </c>
      <c r="F255" s="206" t="s">
        <v>409</v>
      </c>
      <c r="G255" s="207" t="s">
        <v>392</v>
      </c>
      <c r="H255" s="208">
        <v>1</v>
      </c>
      <c r="I255" s="209">
        <v>1020</v>
      </c>
      <c r="J255" s="209">
        <f>ROUND(I255*H255,2)</f>
        <v>1020</v>
      </c>
      <c r="K255" s="206" t="s">
        <v>210</v>
      </c>
      <c r="L255" s="210"/>
      <c r="M255" s="211" t="s">
        <v>1</v>
      </c>
      <c r="N255" s="212" t="s">
        <v>38</v>
      </c>
      <c r="O255" s="172">
        <v>0</v>
      </c>
      <c r="P255" s="172">
        <f>O255*H255</f>
        <v>0</v>
      </c>
      <c r="Q255" s="172">
        <v>0.111</v>
      </c>
      <c r="R255" s="172">
        <f>Q255*H255</f>
        <v>0.111</v>
      </c>
      <c r="S255" s="172">
        <v>0</v>
      </c>
      <c r="T255" s="173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74" t="s">
        <v>161</v>
      </c>
      <c r="AT255" s="174" t="s">
        <v>253</v>
      </c>
      <c r="AU255" s="174" t="s">
        <v>83</v>
      </c>
      <c r="AY255" s="18" t="s">
        <v>116</v>
      </c>
      <c r="BE255" s="175">
        <f>IF(N255="základní",J255,0)</f>
        <v>1020</v>
      </c>
      <c r="BF255" s="175">
        <f>IF(N255="snížená",J255,0)</f>
        <v>0</v>
      </c>
      <c r="BG255" s="175">
        <f>IF(N255="zákl. přenesená",J255,0)</f>
        <v>0</v>
      </c>
      <c r="BH255" s="175">
        <f>IF(N255="sníž. přenesená",J255,0)</f>
        <v>0</v>
      </c>
      <c r="BI255" s="175">
        <f>IF(N255="nulová",J255,0)</f>
        <v>0</v>
      </c>
      <c r="BJ255" s="18" t="s">
        <v>81</v>
      </c>
      <c r="BK255" s="175">
        <f>ROUND(I255*H255,2)</f>
        <v>1020</v>
      </c>
      <c r="BL255" s="18" t="s">
        <v>139</v>
      </c>
      <c r="BM255" s="174" t="s">
        <v>410</v>
      </c>
    </row>
    <row r="256" s="2" customFormat="1">
      <c r="A256" s="31"/>
      <c r="B256" s="32"/>
      <c r="C256" s="31"/>
      <c r="D256" s="176" t="s">
        <v>126</v>
      </c>
      <c r="E256" s="31"/>
      <c r="F256" s="177" t="s">
        <v>409</v>
      </c>
      <c r="G256" s="31"/>
      <c r="H256" s="31"/>
      <c r="I256" s="31"/>
      <c r="J256" s="31"/>
      <c r="K256" s="31"/>
      <c r="L256" s="32"/>
      <c r="M256" s="178"/>
      <c r="N256" s="179"/>
      <c r="O256" s="69"/>
      <c r="P256" s="69"/>
      <c r="Q256" s="69"/>
      <c r="R256" s="69"/>
      <c r="S256" s="69"/>
      <c r="T256" s="70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8" t="s">
        <v>126</v>
      </c>
      <c r="AU256" s="18" t="s">
        <v>83</v>
      </c>
    </row>
    <row r="257" s="13" customFormat="1">
      <c r="A257" s="13"/>
      <c r="B257" s="180"/>
      <c r="C257" s="13"/>
      <c r="D257" s="176" t="s">
        <v>128</v>
      </c>
      <c r="E257" s="181" t="s">
        <v>1</v>
      </c>
      <c r="F257" s="182" t="s">
        <v>81</v>
      </c>
      <c r="G257" s="13"/>
      <c r="H257" s="183">
        <v>1</v>
      </c>
      <c r="I257" s="13"/>
      <c r="J257" s="13"/>
      <c r="K257" s="13"/>
      <c r="L257" s="180"/>
      <c r="M257" s="184"/>
      <c r="N257" s="185"/>
      <c r="O257" s="185"/>
      <c r="P257" s="185"/>
      <c r="Q257" s="185"/>
      <c r="R257" s="185"/>
      <c r="S257" s="185"/>
      <c r="T257" s="18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1" t="s">
        <v>128</v>
      </c>
      <c r="AU257" s="181" t="s">
        <v>83</v>
      </c>
      <c r="AV257" s="13" t="s">
        <v>83</v>
      </c>
      <c r="AW257" s="13" t="s">
        <v>30</v>
      </c>
      <c r="AX257" s="13" t="s">
        <v>81</v>
      </c>
      <c r="AY257" s="181" t="s">
        <v>116</v>
      </c>
    </row>
    <row r="258" s="2" customFormat="1" ht="24.15" customHeight="1">
      <c r="A258" s="31"/>
      <c r="B258" s="163"/>
      <c r="C258" s="204" t="s">
        <v>411</v>
      </c>
      <c r="D258" s="204" t="s">
        <v>253</v>
      </c>
      <c r="E258" s="205" t="s">
        <v>412</v>
      </c>
      <c r="F258" s="206" t="s">
        <v>413</v>
      </c>
      <c r="G258" s="207" t="s">
        <v>392</v>
      </c>
      <c r="H258" s="208">
        <v>1</v>
      </c>
      <c r="I258" s="209">
        <v>620</v>
      </c>
      <c r="J258" s="209">
        <f>ROUND(I258*H258,2)</f>
        <v>620</v>
      </c>
      <c r="K258" s="206" t="s">
        <v>210</v>
      </c>
      <c r="L258" s="210"/>
      <c r="M258" s="211" t="s">
        <v>1</v>
      </c>
      <c r="N258" s="212" t="s">
        <v>38</v>
      </c>
      <c r="O258" s="172">
        <v>0</v>
      </c>
      <c r="P258" s="172">
        <f>O258*H258</f>
        <v>0</v>
      </c>
      <c r="Q258" s="172">
        <v>0.057000000000000002</v>
      </c>
      <c r="R258" s="172">
        <f>Q258*H258</f>
        <v>0.057000000000000002</v>
      </c>
      <c r="S258" s="172">
        <v>0</v>
      </c>
      <c r="T258" s="17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74" t="s">
        <v>161</v>
      </c>
      <c r="AT258" s="174" t="s">
        <v>253</v>
      </c>
      <c r="AU258" s="174" t="s">
        <v>83</v>
      </c>
      <c r="AY258" s="18" t="s">
        <v>116</v>
      </c>
      <c r="BE258" s="175">
        <f>IF(N258="základní",J258,0)</f>
        <v>620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18" t="s">
        <v>81</v>
      </c>
      <c r="BK258" s="175">
        <f>ROUND(I258*H258,2)</f>
        <v>620</v>
      </c>
      <c r="BL258" s="18" t="s">
        <v>139</v>
      </c>
      <c r="BM258" s="174" t="s">
        <v>414</v>
      </c>
    </row>
    <row r="259" s="2" customFormat="1">
      <c r="A259" s="31"/>
      <c r="B259" s="32"/>
      <c r="C259" s="31"/>
      <c r="D259" s="176" t="s">
        <v>126</v>
      </c>
      <c r="E259" s="31"/>
      <c r="F259" s="177" t="s">
        <v>415</v>
      </c>
      <c r="G259" s="31"/>
      <c r="H259" s="31"/>
      <c r="I259" s="31"/>
      <c r="J259" s="31"/>
      <c r="K259" s="31"/>
      <c r="L259" s="32"/>
      <c r="M259" s="178"/>
      <c r="N259" s="179"/>
      <c r="O259" s="69"/>
      <c r="P259" s="69"/>
      <c r="Q259" s="69"/>
      <c r="R259" s="69"/>
      <c r="S259" s="69"/>
      <c r="T259" s="70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8" t="s">
        <v>126</v>
      </c>
      <c r="AU259" s="18" t="s">
        <v>83</v>
      </c>
    </row>
    <row r="260" s="13" customFormat="1">
      <c r="A260" s="13"/>
      <c r="B260" s="180"/>
      <c r="C260" s="13"/>
      <c r="D260" s="176" t="s">
        <v>128</v>
      </c>
      <c r="E260" s="181" t="s">
        <v>1</v>
      </c>
      <c r="F260" s="182" t="s">
        <v>81</v>
      </c>
      <c r="G260" s="13"/>
      <c r="H260" s="183">
        <v>1</v>
      </c>
      <c r="I260" s="13"/>
      <c r="J260" s="13"/>
      <c r="K260" s="13"/>
      <c r="L260" s="180"/>
      <c r="M260" s="184"/>
      <c r="N260" s="185"/>
      <c r="O260" s="185"/>
      <c r="P260" s="185"/>
      <c r="Q260" s="185"/>
      <c r="R260" s="185"/>
      <c r="S260" s="185"/>
      <c r="T260" s="18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1" t="s">
        <v>128</v>
      </c>
      <c r="AU260" s="181" t="s">
        <v>83</v>
      </c>
      <c r="AV260" s="13" t="s">
        <v>83</v>
      </c>
      <c r="AW260" s="13" t="s">
        <v>30</v>
      </c>
      <c r="AX260" s="13" t="s">
        <v>81</v>
      </c>
      <c r="AY260" s="181" t="s">
        <v>116</v>
      </c>
    </row>
    <row r="261" s="2" customFormat="1" ht="24.15" customHeight="1">
      <c r="A261" s="31"/>
      <c r="B261" s="163"/>
      <c r="C261" s="204" t="s">
        <v>416</v>
      </c>
      <c r="D261" s="204" t="s">
        <v>253</v>
      </c>
      <c r="E261" s="205" t="s">
        <v>417</v>
      </c>
      <c r="F261" s="206" t="s">
        <v>418</v>
      </c>
      <c r="G261" s="207" t="s">
        <v>392</v>
      </c>
      <c r="H261" s="208">
        <v>1</v>
      </c>
      <c r="I261" s="209">
        <v>233</v>
      </c>
      <c r="J261" s="209">
        <f>ROUND(I261*H261,2)</f>
        <v>233</v>
      </c>
      <c r="K261" s="206" t="s">
        <v>400</v>
      </c>
      <c r="L261" s="210"/>
      <c r="M261" s="211" t="s">
        <v>1</v>
      </c>
      <c r="N261" s="212" t="s">
        <v>38</v>
      </c>
      <c r="O261" s="172">
        <v>0</v>
      </c>
      <c r="P261" s="172">
        <f>O261*H261</f>
        <v>0</v>
      </c>
      <c r="Q261" s="172">
        <v>0.027</v>
      </c>
      <c r="R261" s="172">
        <f>Q261*H261</f>
        <v>0.027</v>
      </c>
      <c r="S261" s="172">
        <v>0</v>
      </c>
      <c r="T261" s="173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74" t="s">
        <v>161</v>
      </c>
      <c r="AT261" s="174" t="s">
        <v>253</v>
      </c>
      <c r="AU261" s="174" t="s">
        <v>83</v>
      </c>
      <c r="AY261" s="18" t="s">
        <v>116</v>
      </c>
      <c r="BE261" s="175">
        <f>IF(N261="základní",J261,0)</f>
        <v>233</v>
      </c>
      <c r="BF261" s="175">
        <f>IF(N261="snížená",J261,0)</f>
        <v>0</v>
      </c>
      <c r="BG261" s="175">
        <f>IF(N261="zákl. přenesená",J261,0)</f>
        <v>0</v>
      </c>
      <c r="BH261" s="175">
        <f>IF(N261="sníž. přenesená",J261,0)</f>
        <v>0</v>
      </c>
      <c r="BI261" s="175">
        <f>IF(N261="nulová",J261,0)</f>
        <v>0</v>
      </c>
      <c r="BJ261" s="18" t="s">
        <v>81</v>
      </c>
      <c r="BK261" s="175">
        <f>ROUND(I261*H261,2)</f>
        <v>233</v>
      </c>
      <c r="BL261" s="18" t="s">
        <v>139</v>
      </c>
      <c r="BM261" s="174" t="s">
        <v>419</v>
      </c>
    </row>
    <row r="262" s="2" customFormat="1">
      <c r="A262" s="31"/>
      <c r="B262" s="32"/>
      <c r="C262" s="31"/>
      <c r="D262" s="176" t="s">
        <v>126</v>
      </c>
      <c r="E262" s="31"/>
      <c r="F262" s="177" t="s">
        <v>420</v>
      </c>
      <c r="G262" s="31"/>
      <c r="H262" s="31"/>
      <c r="I262" s="31"/>
      <c r="J262" s="31"/>
      <c r="K262" s="31"/>
      <c r="L262" s="32"/>
      <c r="M262" s="178"/>
      <c r="N262" s="179"/>
      <c r="O262" s="69"/>
      <c r="P262" s="69"/>
      <c r="Q262" s="69"/>
      <c r="R262" s="69"/>
      <c r="S262" s="69"/>
      <c r="T262" s="70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8" t="s">
        <v>126</v>
      </c>
      <c r="AU262" s="18" t="s">
        <v>83</v>
      </c>
    </row>
    <row r="263" s="13" customFormat="1">
      <c r="A263" s="13"/>
      <c r="B263" s="180"/>
      <c r="C263" s="13"/>
      <c r="D263" s="176" t="s">
        <v>128</v>
      </c>
      <c r="E263" s="181" t="s">
        <v>1</v>
      </c>
      <c r="F263" s="182" t="s">
        <v>81</v>
      </c>
      <c r="G263" s="13"/>
      <c r="H263" s="183">
        <v>1</v>
      </c>
      <c r="I263" s="13"/>
      <c r="J263" s="13"/>
      <c r="K263" s="13"/>
      <c r="L263" s="180"/>
      <c r="M263" s="184"/>
      <c r="N263" s="185"/>
      <c r="O263" s="185"/>
      <c r="P263" s="185"/>
      <c r="Q263" s="185"/>
      <c r="R263" s="185"/>
      <c r="S263" s="185"/>
      <c r="T263" s="18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1" t="s">
        <v>128</v>
      </c>
      <c r="AU263" s="181" t="s">
        <v>83</v>
      </c>
      <c r="AV263" s="13" t="s">
        <v>83</v>
      </c>
      <c r="AW263" s="13" t="s">
        <v>30</v>
      </c>
      <c r="AX263" s="13" t="s">
        <v>81</v>
      </c>
      <c r="AY263" s="181" t="s">
        <v>116</v>
      </c>
    </row>
    <row r="264" s="2" customFormat="1" ht="21.75" customHeight="1">
      <c r="A264" s="31"/>
      <c r="B264" s="163"/>
      <c r="C264" s="204" t="s">
        <v>421</v>
      </c>
      <c r="D264" s="204" t="s">
        <v>253</v>
      </c>
      <c r="E264" s="205" t="s">
        <v>422</v>
      </c>
      <c r="F264" s="206" t="s">
        <v>423</v>
      </c>
      <c r="G264" s="207" t="s">
        <v>392</v>
      </c>
      <c r="H264" s="208">
        <v>1</v>
      </c>
      <c r="I264" s="209">
        <v>804.79999999999995</v>
      </c>
      <c r="J264" s="209">
        <f>ROUND(I264*H264,2)</f>
        <v>804.79999999999995</v>
      </c>
      <c r="K264" s="206" t="s">
        <v>1</v>
      </c>
      <c r="L264" s="210"/>
      <c r="M264" s="211" t="s">
        <v>1</v>
      </c>
      <c r="N264" s="212" t="s">
        <v>38</v>
      </c>
      <c r="O264" s="172">
        <v>0</v>
      </c>
      <c r="P264" s="172">
        <f>O264*H264</f>
        <v>0</v>
      </c>
      <c r="Q264" s="172">
        <v>0.0060000000000000001</v>
      </c>
      <c r="R264" s="172">
        <f>Q264*H264</f>
        <v>0.0060000000000000001</v>
      </c>
      <c r="S264" s="172">
        <v>0</v>
      </c>
      <c r="T264" s="17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74" t="s">
        <v>161</v>
      </c>
      <c r="AT264" s="174" t="s">
        <v>253</v>
      </c>
      <c r="AU264" s="174" t="s">
        <v>83</v>
      </c>
      <c r="AY264" s="18" t="s">
        <v>116</v>
      </c>
      <c r="BE264" s="175">
        <f>IF(N264="základní",J264,0)</f>
        <v>804.79999999999995</v>
      </c>
      <c r="BF264" s="175">
        <f>IF(N264="snížená",J264,0)</f>
        <v>0</v>
      </c>
      <c r="BG264" s="175">
        <f>IF(N264="zákl. přenesená",J264,0)</f>
        <v>0</v>
      </c>
      <c r="BH264" s="175">
        <f>IF(N264="sníž. přenesená",J264,0)</f>
        <v>0</v>
      </c>
      <c r="BI264" s="175">
        <f>IF(N264="nulová",J264,0)</f>
        <v>0</v>
      </c>
      <c r="BJ264" s="18" t="s">
        <v>81</v>
      </c>
      <c r="BK264" s="175">
        <f>ROUND(I264*H264,2)</f>
        <v>804.79999999999995</v>
      </c>
      <c r="BL264" s="18" t="s">
        <v>139</v>
      </c>
      <c r="BM264" s="174" t="s">
        <v>424</v>
      </c>
    </row>
    <row r="265" s="2" customFormat="1">
      <c r="A265" s="31"/>
      <c r="B265" s="32"/>
      <c r="C265" s="31"/>
      <c r="D265" s="176" t="s">
        <v>126</v>
      </c>
      <c r="E265" s="31"/>
      <c r="F265" s="177" t="s">
        <v>423</v>
      </c>
      <c r="G265" s="31"/>
      <c r="H265" s="31"/>
      <c r="I265" s="31"/>
      <c r="J265" s="31"/>
      <c r="K265" s="31"/>
      <c r="L265" s="32"/>
      <c r="M265" s="178"/>
      <c r="N265" s="179"/>
      <c r="O265" s="69"/>
      <c r="P265" s="69"/>
      <c r="Q265" s="69"/>
      <c r="R265" s="69"/>
      <c r="S265" s="69"/>
      <c r="T265" s="70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8" t="s">
        <v>126</v>
      </c>
      <c r="AU265" s="18" t="s">
        <v>83</v>
      </c>
    </row>
    <row r="266" s="13" customFormat="1">
      <c r="A266" s="13"/>
      <c r="B266" s="180"/>
      <c r="C266" s="13"/>
      <c r="D266" s="176" t="s">
        <v>128</v>
      </c>
      <c r="E266" s="181" t="s">
        <v>1</v>
      </c>
      <c r="F266" s="182" t="s">
        <v>81</v>
      </c>
      <c r="G266" s="13"/>
      <c r="H266" s="183">
        <v>1</v>
      </c>
      <c r="I266" s="13"/>
      <c r="J266" s="13"/>
      <c r="K266" s="13"/>
      <c r="L266" s="180"/>
      <c r="M266" s="184"/>
      <c r="N266" s="185"/>
      <c r="O266" s="185"/>
      <c r="P266" s="185"/>
      <c r="Q266" s="185"/>
      <c r="R266" s="185"/>
      <c r="S266" s="185"/>
      <c r="T266" s="18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1" t="s">
        <v>128</v>
      </c>
      <c r="AU266" s="181" t="s">
        <v>83</v>
      </c>
      <c r="AV266" s="13" t="s">
        <v>83</v>
      </c>
      <c r="AW266" s="13" t="s">
        <v>30</v>
      </c>
      <c r="AX266" s="13" t="s">
        <v>81</v>
      </c>
      <c r="AY266" s="181" t="s">
        <v>116</v>
      </c>
    </row>
    <row r="267" s="2" customFormat="1" ht="16.5" customHeight="1">
      <c r="A267" s="31"/>
      <c r="B267" s="163"/>
      <c r="C267" s="204" t="s">
        <v>425</v>
      </c>
      <c r="D267" s="204" t="s">
        <v>253</v>
      </c>
      <c r="E267" s="205" t="s">
        <v>426</v>
      </c>
      <c r="F267" s="206" t="s">
        <v>427</v>
      </c>
      <c r="G267" s="207" t="s">
        <v>392</v>
      </c>
      <c r="H267" s="208">
        <v>1</v>
      </c>
      <c r="I267" s="209">
        <v>1560</v>
      </c>
      <c r="J267" s="209">
        <f>ROUND(I267*H267,2)</f>
        <v>1560</v>
      </c>
      <c r="K267" s="206" t="s">
        <v>400</v>
      </c>
      <c r="L267" s="210"/>
      <c r="M267" s="211" t="s">
        <v>1</v>
      </c>
      <c r="N267" s="212" t="s">
        <v>38</v>
      </c>
      <c r="O267" s="172">
        <v>0</v>
      </c>
      <c r="P267" s="172">
        <f>O267*H267</f>
        <v>0</v>
      </c>
      <c r="Q267" s="172">
        <v>0.058000000000000003</v>
      </c>
      <c r="R267" s="172">
        <f>Q267*H267</f>
        <v>0.058000000000000003</v>
      </c>
      <c r="S267" s="172">
        <v>0</v>
      </c>
      <c r="T267" s="173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74" t="s">
        <v>161</v>
      </c>
      <c r="AT267" s="174" t="s">
        <v>253</v>
      </c>
      <c r="AU267" s="174" t="s">
        <v>83</v>
      </c>
      <c r="AY267" s="18" t="s">
        <v>116</v>
      </c>
      <c r="BE267" s="175">
        <f>IF(N267="základní",J267,0)</f>
        <v>1560</v>
      </c>
      <c r="BF267" s="175">
        <f>IF(N267="snížená",J267,0)</f>
        <v>0</v>
      </c>
      <c r="BG267" s="175">
        <f>IF(N267="zákl. přenesená",J267,0)</f>
        <v>0</v>
      </c>
      <c r="BH267" s="175">
        <f>IF(N267="sníž. přenesená",J267,0)</f>
        <v>0</v>
      </c>
      <c r="BI267" s="175">
        <f>IF(N267="nulová",J267,0)</f>
        <v>0</v>
      </c>
      <c r="BJ267" s="18" t="s">
        <v>81</v>
      </c>
      <c r="BK267" s="175">
        <f>ROUND(I267*H267,2)</f>
        <v>1560</v>
      </c>
      <c r="BL267" s="18" t="s">
        <v>139</v>
      </c>
      <c r="BM267" s="174" t="s">
        <v>428</v>
      </c>
    </row>
    <row r="268" s="2" customFormat="1">
      <c r="A268" s="31"/>
      <c r="B268" s="32"/>
      <c r="C268" s="31"/>
      <c r="D268" s="176" t="s">
        <v>126</v>
      </c>
      <c r="E268" s="31"/>
      <c r="F268" s="177" t="s">
        <v>429</v>
      </c>
      <c r="G268" s="31"/>
      <c r="H268" s="31"/>
      <c r="I268" s="31"/>
      <c r="J268" s="31"/>
      <c r="K268" s="31"/>
      <c r="L268" s="32"/>
      <c r="M268" s="178"/>
      <c r="N268" s="179"/>
      <c r="O268" s="69"/>
      <c r="P268" s="69"/>
      <c r="Q268" s="69"/>
      <c r="R268" s="69"/>
      <c r="S268" s="69"/>
      <c r="T268" s="70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8" t="s">
        <v>126</v>
      </c>
      <c r="AU268" s="18" t="s">
        <v>83</v>
      </c>
    </row>
    <row r="269" s="13" customFormat="1">
      <c r="A269" s="13"/>
      <c r="B269" s="180"/>
      <c r="C269" s="13"/>
      <c r="D269" s="176" t="s">
        <v>128</v>
      </c>
      <c r="E269" s="181" t="s">
        <v>1</v>
      </c>
      <c r="F269" s="182" t="s">
        <v>81</v>
      </c>
      <c r="G269" s="13"/>
      <c r="H269" s="183">
        <v>1</v>
      </c>
      <c r="I269" s="13"/>
      <c r="J269" s="13"/>
      <c r="K269" s="13"/>
      <c r="L269" s="180"/>
      <c r="M269" s="184"/>
      <c r="N269" s="185"/>
      <c r="O269" s="185"/>
      <c r="P269" s="185"/>
      <c r="Q269" s="185"/>
      <c r="R269" s="185"/>
      <c r="S269" s="185"/>
      <c r="T269" s="18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1" t="s">
        <v>128</v>
      </c>
      <c r="AU269" s="181" t="s">
        <v>83</v>
      </c>
      <c r="AV269" s="13" t="s">
        <v>83</v>
      </c>
      <c r="AW269" s="13" t="s">
        <v>30</v>
      </c>
      <c r="AX269" s="13" t="s">
        <v>81</v>
      </c>
      <c r="AY269" s="181" t="s">
        <v>116</v>
      </c>
    </row>
    <row r="270" s="2" customFormat="1" ht="21.75" customHeight="1">
      <c r="A270" s="31"/>
      <c r="B270" s="163"/>
      <c r="C270" s="164" t="s">
        <v>430</v>
      </c>
      <c r="D270" s="164" t="s">
        <v>119</v>
      </c>
      <c r="E270" s="165" t="s">
        <v>431</v>
      </c>
      <c r="F270" s="166" t="s">
        <v>432</v>
      </c>
      <c r="G270" s="167" t="s">
        <v>433</v>
      </c>
      <c r="H270" s="168">
        <v>1</v>
      </c>
      <c r="I270" s="169">
        <v>700</v>
      </c>
      <c r="J270" s="169">
        <f>ROUND(I270*H270,2)</f>
        <v>700</v>
      </c>
      <c r="K270" s="166" t="s">
        <v>1</v>
      </c>
      <c r="L270" s="32"/>
      <c r="M270" s="170" t="s">
        <v>1</v>
      </c>
      <c r="N270" s="171" t="s">
        <v>38</v>
      </c>
      <c r="O270" s="172">
        <v>0</v>
      </c>
      <c r="P270" s="172">
        <f>O270*H270</f>
        <v>0</v>
      </c>
      <c r="Q270" s="172">
        <v>0.14494000000000001</v>
      </c>
      <c r="R270" s="172">
        <f>Q270*H270</f>
        <v>0.14494000000000001</v>
      </c>
      <c r="S270" s="172">
        <v>0.69999999999999996</v>
      </c>
      <c r="T270" s="173">
        <f>S270*H270</f>
        <v>0.69999999999999996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74" t="s">
        <v>139</v>
      </c>
      <c r="AT270" s="174" t="s">
        <v>119</v>
      </c>
      <c r="AU270" s="174" t="s">
        <v>83</v>
      </c>
      <c r="AY270" s="18" t="s">
        <v>116</v>
      </c>
      <c r="BE270" s="175">
        <f>IF(N270="základní",J270,0)</f>
        <v>700</v>
      </c>
      <c r="BF270" s="175">
        <f>IF(N270="snížená",J270,0)</f>
        <v>0</v>
      </c>
      <c r="BG270" s="175">
        <f>IF(N270="zákl. přenesená",J270,0)</f>
        <v>0</v>
      </c>
      <c r="BH270" s="175">
        <f>IF(N270="sníž. přenesená",J270,0)</f>
        <v>0</v>
      </c>
      <c r="BI270" s="175">
        <f>IF(N270="nulová",J270,0)</f>
        <v>0</v>
      </c>
      <c r="BJ270" s="18" t="s">
        <v>81</v>
      </c>
      <c r="BK270" s="175">
        <f>ROUND(I270*H270,2)</f>
        <v>700</v>
      </c>
      <c r="BL270" s="18" t="s">
        <v>139</v>
      </c>
      <c r="BM270" s="174" t="s">
        <v>434</v>
      </c>
    </row>
    <row r="271" s="2" customFormat="1">
      <c r="A271" s="31"/>
      <c r="B271" s="32"/>
      <c r="C271" s="31"/>
      <c r="D271" s="176" t="s">
        <v>126</v>
      </c>
      <c r="E271" s="31"/>
      <c r="F271" s="177" t="s">
        <v>432</v>
      </c>
      <c r="G271" s="31"/>
      <c r="H271" s="31"/>
      <c r="I271" s="31"/>
      <c r="J271" s="31"/>
      <c r="K271" s="31"/>
      <c r="L271" s="32"/>
      <c r="M271" s="178"/>
      <c r="N271" s="179"/>
      <c r="O271" s="69"/>
      <c r="P271" s="69"/>
      <c r="Q271" s="69"/>
      <c r="R271" s="69"/>
      <c r="S271" s="69"/>
      <c r="T271" s="70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8" t="s">
        <v>126</v>
      </c>
      <c r="AU271" s="18" t="s">
        <v>83</v>
      </c>
    </row>
    <row r="272" s="13" customFormat="1">
      <c r="A272" s="13"/>
      <c r="B272" s="180"/>
      <c r="C272" s="13"/>
      <c r="D272" s="176" t="s">
        <v>128</v>
      </c>
      <c r="E272" s="181" t="s">
        <v>1</v>
      </c>
      <c r="F272" s="182" t="s">
        <v>81</v>
      </c>
      <c r="G272" s="13"/>
      <c r="H272" s="183">
        <v>1</v>
      </c>
      <c r="I272" s="13"/>
      <c r="J272" s="13"/>
      <c r="K272" s="13"/>
      <c r="L272" s="180"/>
      <c r="M272" s="184"/>
      <c r="N272" s="185"/>
      <c r="O272" s="185"/>
      <c r="P272" s="185"/>
      <c r="Q272" s="185"/>
      <c r="R272" s="185"/>
      <c r="S272" s="185"/>
      <c r="T272" s="18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1" t="s">
        <v>128</v>
      </c>
      <c r="AU272" s="181" t="s">
        <v>83</v>
      </c>
      <c r="AV272" s="13" t="s">
        <v>83</v>
      </c>
      <c r="AW272" s="13" t="s">
        <v>30</v>
      </c>
      <c r="AX272" s="13" t="s">
        <v>81</v>
      </c>
      <c r="AY272" s="181" t="s">
        <v>116</v>
      </c>
    </row>
    <row r="273" s="2" customFormat="1" ht="24.15" customHeight="1">
      <c r="A273" s="31"/>
      <c r="B273" s="163"/>
      <c r="C273" s="164" t="s">
        <v>435</v>
      </c>
      <c r="D273" s="164" t="s">
        <v>119</v>
      </c>
      <c r="E273" s="165" t="s">
        <v>436</v>
      </c>
      <c r="F273" s="166" t="s">
        <v>437</v>
      </c>
      <c r="G273" s="167" t="s">
        <v>392</v>
      </c>
      <c r="H273" s="168">
        <v>3</v>
      </c>
      <c r="I273" s="169">
        <v>2350</v>
      </c>
      <c r="J273" s="169">
        <f>ROUND(I273*H273,2)</f>
        <v>7050</v>
      </c>
      <c r="K273" s="166" t="s">
        <v>210</v>
      </c>
      <c r="L273" s="32"/>
      <c r="M273" s="170" t="s">
        <v>1</v>
      </c>
      <c r="N273" s="171" t="s">
        <v>38</v>
      </c>
      <c r="O273" s="172">
        <v>3.8170000000000002</v>
      </c>
      <c r="P273" s="172">
        <f>O273*H273</f>
        <v>11.451000000000001</v>
      </c>
      <c r="Q273" s="172">
        <v>0.42080000000000001</v>
      </c>
      <c r="R273" s="172">
        <f>Q273*H273</f>
        <v>1.2624</v>
      </c>
      <c r="S273" s="172">
        <v>0</v>
      </c>
      <c r="T273" s="173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74" t="s">
        <v>139</v>
      </c>
      <c r="AT273" s="174" t="s">
        <v>119</v>
      </c>
      <c r="AU273" s="174" t="s">
        <v>83</v>
      </c>
      <c r="AY273" s="18" t="s">
        <v>116</v>
      </c>
      <c r="BE273" s="175">
        <f>IF(N273="základní",J273,0)</f>
        <v>7050</v>
      </c>
      <c r="BF273" s="175">
        <f>IF(N273="snížená",J273,0)</f>
        <v>0</v>
      </c>
      <c r="BG273" s="175">
        <f>IF(N273="zákl. přenesená",J273,0)</f>
        <v>0</v>
      </c>
      <c r="BH273" s="175">
        <f>IF(N273="sníž. přenesená",J273,0)</f>
        <v>0</v>
      </c>
      <c r="BI273" s="175">
        <f>IF(N273="nulová",J273,0)</f>
        <v>0</v>
      </c>
      <c r="BJ273" s="18" t="s">
        <v>81</v>
      </c>
      <c r="BK273" s="175">
        <f>ROUND(I273*H273,2)</f>
        <v>7050</v>
      </c>
      <c r="BL273" s="18" t="s">
        <v>139</v>
      </c>
      <c r="BM273" s="174" t="s">
        <v>438</v>
      </c>
    </row>
    <row r="274" s="2" customFormat="1">
      <c r="A274" s="31"/>
      <c r="B274" s="32"/>
      <c r="C274" s="31"/>
      <c r="D274" s="176" t="s">
        <v>126</v>
      </c>
      <c r="E274" s="31"/>
      <c r="F274" s="177" t="s">
        <v>437</v>
      </c>
      <c r="G274" s="31"/>
      <c r="H274" s="31"/>
      <c r="I274" s="31"/>
      <c r="J274" s="31"/>
      <c r="K274" s="31"/>
      <c r="L274" s="32"/>
      <c r="M274" s="178"/>
      <c r="N274" s="179"/>
      <c r="O274" s="69"/>
      <c r="P274" s="69"/>
      <c r="Q274" s="69"/>
      <c r="R274" s="69"/>
      <c r="S274" s="69"/>
      <c r="T274" s="70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8" t="s">
        <v>126</v>
      </c>
      <c r="AU274" s="18" t="s">
        <v>83</v>
      </c>
    </row>
    <row r="275" s="13" customFormat="1">
      <c r="A275" s="13"/>
      <c r="B275" s="180"/>
      <c r="C275" s="13"/>
      <c r="D275" s="176" t="s">
        <v>128</v>
      </c>
      <c r="E275" s="181" t="s">
        <v>1</v>
      </c>
      <c r="F275" s="182" t="s">
        <v>439</v>
      </c>
      <c r="G275" s="13"/>
      <c r="H275" s="183">
        <v>3</v>
      </c>
      <c r="I275" s="13"/>
      <c r="J275" s="13"/>
      <c r="K275" s="13"/>
      <c r="L275" s="180"/>
      <c r="M275" s="184"/>
      <c r="N275" s="185"/>
      <c r="O275" s="185"/>
      <c r="P275" s="185"/>
      <c r="Q275" s="185"/>
      <c r="R275" s="185"/>
      <c r="S275" s="185"/>
      <c r="T275" s="18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1" t="s">
        <v>128</v>
      </c>
      <c r="AU275" s="181" t="s">
        <v>83</v>
      </c>
      <c r="AV275" s="13" t="s">
        <v>83</v>
      </c>
      <c r="AW275" s="13" t="s">
        <v>30</v>
      </c>
      <c r="AX275" s="13" t="s">
        <v>81</v>
      </c>
      <c r="AY275" s="181" t="s">
        <v>116</v>
      </c>
    </row>
    <row r="276" s="2" customFormat="1" ht="24.15" customHeight="1">
      <c r="A276" s="31"/>
      <c r="B276" s="163"/>
      <c r="C276" s="164" t="s">
        <v>440</v>
      </c>
      <c r="D276" s="164" t="s">
        <v>119</v>
      </c>
      <c r="E276" s="165" t="s">
        <v>441</v>
      </c>
      <c r="F276" s="166" t="s">
        <v>442</v>
      </c>
      <c r="G276" s="167" t="s">
        <v>239</v>
      </c>
      <c r="H276" s="168">
        <v>0.41999999999999998</v>
      </c>
      <c r="I276" s="169">
        <v>4150</v>
      </c>
      <c r="J276" s="169">
        <f>ROUND(I276*H276,2)</f>
        <v>1743</v>
      </c>
      <c r="K276" s="166" t="s">
        <v>210</v>
      </c>
      <c r="L276" s="32"/>
      <c r="M276" s="170" t="s">
        <v>1</v>
      </c>
      <c r="N276" s="171" t="s">
        <v>38</v>
      </c>
      <c r="O276" s="172">
        <v>1.319</v>
      </c>
      <c r="P276" s="172">
        <f>O276*H276</f>
        <v>0.55397999999999992</v>
      </c>
      <c r="Q276" s="172">
        <v>0</v>
      </c>
      <c r="R276" s="172">
        <f>Q276*H276</f>
        <v>0</v>
      </c>
      <c r="S276" s="172">
        <v>0</v>
      </c>
      <c r="T276" s="173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74" t="s">
        <v>139</v>
      </c>
      <c r="AT276" s="174" t="s">
        <v>119</v>
      </c>
      <c r="AU276" s="174" t="s">
        <v>83</v>
      </c>
      <c r="AY276" s="18" t="s">
        <v>116</v>
      </c>
      <c r="BE276" s="175">
        <f>IF(N276="základní",J276,0)</f>
        <v>1743</v>
      </c>
      <c r="BF276" s="175">
        <f>IF(N276="snížená",J276,0)</f>
        <v>0</v>
      </c>
      <c r="BG276" s="175">
        <f>IF(N276="zákl. přenesená",J276,0)</f>
        <v>0</v>
      </c>
      <c r="BH276" s="175">
        <f>IF(N276="sníž. přenesená",J276,0)</f>
        <v>0</v>
      </c>
      <c r="BI276" s="175">
        <f>IF(N276="nulová",J276,0)</f>
        <v>0</v>
      </c>
      <c r="BJ276" s="18" t="s">
        <v>81</v>
      </c>
      <c r="BK276" s="175">
        <f>ROUND(I276*H276,2)</f>
        <v>1743</v>
      </c>
      <c r="BL276" s="18" t="s">
        <v>139</v>
      </c>
      <c r="BM276" s="174" t="s">
        <v>443</v>
      </c>
    </row>
    <row r="277" s="2" customFormat="1">
      <c r="A277" s="31"/>
      <c r="B277" s="32"/>
      <c r="C277" s="31"/>
      <c r="D277" s="176" t="s">
        <v>126</v>
      </c>
      <c r="E277" s="31"/>
      <c r="F277" s="177" t="s">
        <v>444</v>
      </c>
      <c r="G277" s="31"/>
      <c r="H277" s="31"/>
      <c r="I277" s="31"/>
      <c r="J277" s="31"/>
      <c r="K277" s="31"/>
      <c r="L277" s="32"/>
      <c r="M277" s="178"/>
      <c r="N277" s="179"/>
      <c r="O277" s="69"/>
      <c r="P277" s="69"/>
      <c r="Q277" s="69"/>
      <c r="R277" s="69"/>
      <c r="S277" s="69"/>
      <c r="T277" s="70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8" t="s">
        <v>126</v>
      </c>
      <c r="AU277" s="18" t="s">
        <v>83</v>
      </c>
    </row>
    <row r="278" s="13" customFormat="1">
      <c r="A278" s="13"/>
      <c r="B278" s="180"/>
      <c r="C278" s="13"/>
      <c r="D278" s="176" t="s">
        <v>128</v>
      </c>
      <c r="E278" s="181" t="s">
        <v>1</v>
      </c>
      <c r="F278" s="182" t="s">
        <v>445</v>
      </c>
      <c r="G278" s="13"/>
      <c r="H278" s="183">
        <v>0.41999999999999998</v>
      </c>
      <c r="I278" s="13"/>
      <c r="J278" s="13"/>
      <c r="K278" s="13"/>
      <c r="L278" s="180"/>
      <c r="M278" s="184"/>
      <c r="N278" s="185"/>
      <c r="O278" s="185"/>
      <c r="P278" s="185"/>
      <c r="Q278" s="185"/>
      <c r="R278" s="185"/>
      <c r="S278" s="185"/>
      <c r="T278" s="18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1" t="s">
        <v>128</v>
      </c>
      <c r="AU278" s="181" t="s">
        <v>83</v>
      </c>
      <c r="AV278" s="13" t="s">
        <v>83</v>
      </c>
      <c r="AW278" s="13" t="s">
        <v>30</v>
      </c>
      <c r="AX278" s="13" t="s">
        <v>81</v>
      </c>
      <c r="AY278" s="181" t="s">
        <v>116</v>
      </c>
    </row>
    <row r="279" s="12" customFormat="1" ht="22.8" customHeight="1">
      <c r="A279" s="12"/>
      <c r="B279" s="151"/>
      <c r="C279" s="12"/>
      <c r="D279" s="152" t="s">
        <v>72</v>
      </c>
      <c r="E279" s="161" t="s">
        <v>168</v>
      </c>
      <c r="F279" s="161" t="s">
        <v>446</v>
      </c>
      <c r="G279" s="12"/>
      <c r="H279" s="12"/>
      <c r="I279" s="12"/>
      <c r="J279" s="162">
        <f>BK279</f>
        <v>104183.81</v>
      </c>
      <c r="K279" s="12"/>
      <c r="L279" s="151"/>
      <c r="M279" s="155"/>
      <c r="N279" s="156"/>
      <c r="O279" s="156"/>
      <c r="P279" s="157">
        <f>SUM(P280:P335)</f>
        <v>53.095000000000013</v>
      </c>
      <c r="Q279" s="156"/>
      <c r="R279" s="157">
        <f>SUM(R280:R335)</f>
        <v>46.916220000000003</v>
      </c>
      <c r="S279" s="156"/>
      <c r="T279" s="158">
        <f>SUM(T280:T335)</f>
        <v>0.082000000000000003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52" t="s">
        <v>81</v>
      </c>
      <c r="AT279" s="159" t="s">
        <v>72</v>
      </c>
      <c r="AU279" s="159" t="s">
        <v>81</v>
      </c>
      <c r="AY279" s="152" t="s">
        <v>116</v>
      </c>
      <c r="BK279" s="160">
        <f>SUM(BK280:BK335)</f>
        <v>104183.81</v>
      </c>
    </row>
    <row r="280" s="2" customFormat="1" ht="24.15" customHeight="1">
      <c r="A280" s="31"/>
      <c r="B280" s="163"/>
      <c r="C280" s="164" t="s">
        <v>447</v>
      </c>
      <c r="D280" s="164" t="s">
        <v>119</v>
      </c>
      <c r="E280" s="165" t="s">
        <v>448</v>
      </c>
      <c r="F280" s="166" t="s">
        <v>449</v>
      </c>
      <c r="G280" s="167" t="s">
        <v>392</v>
      </c>
      <c r="H280" s="168">
        <v>1</v>
      </c>
      <c r="I280" s="169">
        <v>265</v>
      </c>
      <c r="J280" s="169">
        <f>ROUND(I280*H280,2)</f>
        <v>265</v>
      </c>
      <c r="K280" s="166" t="s">
        <v>210</v>
      </c>
      <c r="L280" s="32"/>
      <c r="M280" s="170" t="s">
        <v>1</v>
      </c>
      <c r="N280" s="171" t="s">
        <v>38</v>
      </c>
      <c r="O280" s="172">
        <v>0.20000000000000001</v>
      </c>
      <c r="P280" s="172">
        <f>O280*H280</f>
        <v>0.20000000000000001</v>
      </c>
      <c r="Q280" s="172">
        <v>0.00069999999999999999</v>
      </c>
      <c r="R280" s="172">
        <f>Q280*H280</f>
        <v>0.00069999999999999999</v>
      </c>
      <c r="S280" s="172">
        <v>0</v>
      </c>
      <c r="T280" s="17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74" t="s">
        <v>139</v>
      </c>
      <c r="AT280" s="174" t="s">
        <v>119</v>
      </c>
      <c r="AU280" s="174" t="s">
        <v>83</v>
      </c>
      <c r="AY280" s="18" t="s">
        <v>116</v>
      </c>
      <c r="BE280" s="175">
        <f>IF(N280="základní",J280,0)</f>
        <v>265</v>
      </c>
      <c r="BF280" s="175">
        <f>IF(N280="snížená",J280,0)</f>
        <v>0</v>
      </c>
      <c r="BG280" s="175">
        <f>IF(N280="zákl. přenesená",J280,0)</f>
        <v>0</v>
      </c>
      <c r="BH280" s="175">
        <f>IF(N280="sníž. přenesená",J280,0)</f>
        <v>0</v>
      </c>
      <c r="BI280" s="175">
        <f>IF(N280="nulová",J280,0)</f>
        <v>0</v>
      </c>
      <c r="BJ280" s="18" t="s">
        <v>81</v>
      </c>
      <c r="BK280" s="175">
        <f>ROUND(I280*H280,2)</f>
        <v>265</v>
      </c>
      <c r="BL280" s="18" t="s">
        <v>139</v>
      </c>
      <c r="BM280" s="174" t="s">
        <v>450</v>
      </c>
    </row>
    <row r="281" s="2" customFormat="1">
      <c r="A281" s="31"/>
      <c r="B281" s="32"/>
      <c r="C281" s="31"/>
      <c r="D281" s="176" t="s">
        <v>126</v>
      </c>
      <c r="E281" s="31"/>
      <c r="F281" s="177" t="s">
        <v>451</v>
      </c>
      <c r="G281" s="31"/>
      <c r="H281" s="31"/>
      <c r="I281" s="31"/>
      <c r="J281" s="31"/>
      <c r="K281" s="31"/>
      <c r="L281" s="32"/>
      <c r="M281" s="178"/>
      <c r="N281" s="179"/>
      <c r="O281" s="69"/>
      <c r="P281" s="69"/>
      <c r="Q281" s="69"/>
      <c r="R281" s="69"/>
      <c r="S281" s="69"/>
      <c r="T281" s="70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8" t="s">
        <v>126</v>
      </c>
      <c r="AU281" s="18" t="s">
        <v>83</v>
      </c>
    </row>
    <row r="282" s="13" customFormat="1">
      <c r="A282" s="13"/>
      <c r="B282" s="180"/>
      <c r="C282" s="13"/>
      <c r="D282" s="176" t="s">
        <v>128</v>
      </c>
      <c r="E282" s="181" t="s">
        <v>1</v>
      </c>
      <c r="F282" s="182" t="s">
        <v>81</v>
      </c>
      <c r="G282" s="13"/>
      <c r="H282" s="183">
        <v>1</v>
      </c>
      <c r="I282" s="13"/>
      <c r="J282" s="13"/>
      <c r="K282" s="13"/>
      <c r="L282" s="180"/>
      <c r="M282" s="184"/>
      <c r="N282" s="185"/>
      <c r="O282" s="185"/>
      <c r="P282" s="185"/>
      <c r="Q282" s="185"/>
      <c r="R282" s="185"/>
      <c r="S282" s="185"/>
      <c r="T282" s="18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1" t="s">
        <v>128</v>
      </c>
      <c r="AU282" s="181" t="s">
        <v>83</v>
      </c>
      <c r="AV282" s="13" t="s">
        <v>83</v>
      </c>
      <c r="AW282" s="13" t="s">
        <v>30</v>
      </c>
      <c r="AX282" s="13" t="s">
        <v>81</v>
      </c>
      <c r="AY282" s="181" t="s">
        <v>116</v>
      </c>
    </row>
    <row r="283" s="2" customFormat="1" ht="24.15" customHeight="1">
      <c r="A283" s="31"/>
      <c r="B283" s="163"/>
      <c r="C283" s="204" t="s">
        <v>452</v>
      </c>
      <c r="D283" s="204" t="s">
        <v>253</v>
      </c>
      <c r="E283" s="205" t="s">
        <v>453</v>
      </c>
      <c r="F283" s="206" t="s">
        <v>454</v>
      </c>
      <c r="G283" s="207" t="s">
        <v>392</v>
      </c>
      <c r="H283" s="208">
        <v>1</v>
      </c>
      <c r="I283" s="209">
        <v>775</v>
      </c>
      <c r="J283" s="209">
        <f>ROUND(I283*H283,2)</f>
        <v>775</v>
      </c>
      <c r="K283" s="206" t="s">
        <v>210</v>
      </c>
      <c r="L283" s="210"/>
      <c r="M283" s="211" t="s">
        <v>1</v>
      </c>
      <c r="N283" s="212" t="s">
        <v>38</v>
      </c>
      <c r="O283" s="172">
        <v>0</v>
      </c>
      <c r="P283" s="172">
        <f>O283*H283</f>
        <v>0</v>
      </c>
      <c r="Q283" s="172">
        <v>0.0035000000000000001</v>
      </c>
      <c r="R283" s="172">
        <f>Q283*H283</f>
        <v>0.0035000000000000001</v>
      </c>
      <c r="S283" s="172">
        <v>0</v>
      </c>
      <c r="T283" s="173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74" t="s">
        <v>161</v>
      </c>
      <c r="AT283" s="174" t="s">
        <v>253</v>
      </c>
      <c r="AU283" s="174" t="s">
        <v>83</v>
      </c>
      <c r="AY283" s="18" t="s">
        <v>116</v>
      </c>
      <c r="BE283" s="175">
        <f>IF(N283="základní",J283,0)</f>
        <v>775</v>
      </c>
      <c r="BF283" s="175">
        <f>IF(N283="snížená",J283,0)</f>
        <v>0</v>
      </c>
      <c r="BG283" s="175">
        <f>IF(N283="zákl. přenesená",J283,0)</f>
        <v>0</v>
      </c>
      <c r="BH283" s="175">
        <f>IF(N283="sníž. přenesená",J283,0)</f>
        <v>0</v>
      </c>
      <c r="BI283" s="175">
        <f>IF(N283="nulová",J283,0)</f>
        <v>0</v>
      </c>
      <c r="BJ283" s="18" t="s">
        <v>81</v>
      </c>
      <c r="BK283" s="175">
        <f>ROUND(I283*H283,2)</f>
        <v>775</v>
      </c>
      <c r="BL283" s="18" t="s">
        <v>139</v>
      </c>
      <c r="BM283" s="174" t="s">
        <v>455</v>
      </c>
    </row>
    <row r="284" s="2" customFormat="1">
      <c r="A284" s="31"/>
      <c r="B284" s="32"/>
      <c r="C284" s="31"/>
      <c r="D284" s="176" t="s">
        <v>126</v>
      </c>
      <c r="E284" s="31"/>
      <c r="F284" s="177" t="s">
        <v>454</v>
      </c>
      <c r="G284" s="31"/>
      <c r="H284" s="31"/>
      <c r="I284" s="31"/>
      <c r="J284" s="31"/>
      <c r="K284" s="31"/>
      <c r="L284" s="32"/>
      <c r="M284" s="178"/>
      <c r="N284" s="179"/>
      <c r="O284" s="69"/>
      <c r="P284" s="69"/>
      <c r="Q284" s="69"/>
      <c r="R284" s="69"/>
      <c r="S284" s="69"/>
      <c r="T284" s="70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8" t="s">
        <v>126</v>
      </c>
      <c r="AU284" s="18" t="s">
        <v>83</v>
      </c>
    </row>
    <row r="285" s="13" customFormat="1">
      <c r="A285" s="13"/>
      <c r="B285" s="180"/>
      <c r="C285" s="13"/>
      <c r="D285" s="176" t="s">
        <v>128</v>
      </c>
      <c r="E285" s="181" t="s">
        <v>1</v>
      </c>
      <c r="F285" s="182" t="s">
        <v>456</v>
      </c>
      <c r="G285" s="13"/>
      <c r="H285" s="183">
        <v>1</v>
      </c>
      <c r="I285" s="13"/>
      <c r="J285" s="13"/>
      <c r="K285" s="13"/>
      <c r="L285" s="180"/>
      <c r="M285" s="184"/>
      <c r="N285" s="185"/>
      <c r="O285" s="185"/>
      <c r="P285" s="185"/>
      <c r="Q285" s="185"/>
      <c r="R285" s="185"/>
      <c r="S285" s="185"/>
      <c r="T285" s="18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1" t="s">
        <v>128</v>
      </c>
      <c r="AU285" s="181" t="s">
        <v>83</v>
      </c>
      <c r="AV285" s="13" t="s">
        <v>83</v>
      </c>
      <c r="AW285" s="13" t="s">
        <v>30</v>
      </c>
      <c r="AX285" s="13" t="s">
        <v>73</v>
      </c>
      <c r="AY285" s="181" t="s">
        <v>116</v>
      </c>
    </row>
    <row r="286" s="14" customFormat="1">
      <c r="A286" s="14"/>
      <c r="B286" s="191"/>
      <c r="C286" s="14"/>
      <c r="D286" s="176" t="s">
        <v>128</v>
      </c>
      <c r="E286" s="192" t="s">
        <v>1</v>
      </c>
      <c r="F286" s="193" t="s">
        <v>220</v>
      </c>
      <c r="G286" s="14"/>
      <c r="H286" s="194">
        <v>1</v>
      </c>
      <c r="I286" s="14"/>
      <c r="J286" s="14"/>
      <c r="K286" s="14"/>
      <c r="L286" s="191"/>
      <c r="M286" s="195"/>
      <c r="N286" s="196"/>
      <c r="O286" s="196"/>
      <c r="P286" s="196"/>
      <c r="Q286" s="196"/>
      <c r="R286" s="196"/>
      <c r="S286" s="196"/>
      <c r="T286" s="19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2" t="s">
        <v>128</v>
      </c>
      <c r="AU286" s="192" t="s">
        <v>83</v>
      </c>
      <c r="AV286" s="14" t="s">
        <v>139</v>
      </c>
      <c r="AW286" s="14" t="s">
        <v>30</v>
      </c>
      <c r="AX286" s="14" t="s">
        <v>81</v>
      </c>
      <c r="AY286" s="192" t="s">
        <v>116</v>
      </c>
    </row>
    <row r="287" s="2" customFormat="1" ht="24.15" customHeight="1">
      <c r="A287" s="31"/>
      <c r="B287" s="163"/>
      <c r="C287" s="164" t="s">
        <v>457</v>
      </c>
      <c r="D287" s="164" t="s">
        <v>119</v>
      </c>
      <c r="E287" s="165" t="s">
        <v>458</v>
      </c>
      <c r="F287" s="166" t="s">
        <v>459</v>
      </c>
      <c r="G287" s="167" t="s">
        <v>392</v>
      </c>
      <c r="H287" s="168">
        <v>1</v>
      </c>
      <c r="I287" s="169">
        <v>331</v>
      </c>
      <c r="J287" s="169">
        <f>ROUND(I287*H287,2)</f>
        <v>331</v>
      </c>
      <c r="K287" s="166" t="s">
        <v>210</v>
      </c>
      <c r="L287" s="32"/>
      <c r="M287" s="170" t="s">
        <v>1</v>
      </c>
      <c r="N287" s="171" t="s">
        <v>38</v>
      </c>
      <c r="O287" s="172">
        <v>0.41599999999999998</v>
      </c>
      <c r="P287" s="172">
        <f>O287*H287</f>
        <v>0.41599999999999998</v>
      </c>
      <c r="Q287" s="172">
        <v>0.10940999999999999</v>
      </c>
      <c r="R287" s="172">
        <f>Q287*H287</f>
        <v>0.10940999999999999</v>
      </c>
      <c r="S287" s="172">
        <v>0</v>
      </c>
      <c r="T287" s="173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74" t="s">
        <v>139</v>
      </c>
      <c r="AT287" s="174" t="s">
        <v>119</v>
      </c>
      <c r="AU287" s="174" t="s">
        <v>83</v>
      </c>
      <c r="AY287" s="18" t="s">
        <v>116</v>
      </c>
      <c r="BE287" s="175">
        <f>IF(N287="základní",J287,0)</f>
        <v>331</v>
      </c>
      <c r="BF287" s="175">
        <f>IF(N287="snížená",J287,0)</f>
        <v>0</v>
      </c>
      <c r="BG287" s="175">
        <f>IF(N287="zákl. přenesená",J287,0)</f>
        <v>0</v>
      </c>
      <c r="BH287" s="175">
        <f>IF(N287="sníž. přenesená",J287,0)</f>
        <v>0</v>
      </c>
      <c r="BI287" s="175">
        <f>IF(N287="nulová",J287,0)</f>
        <v>0</v>
      </c>
      <c r="BJ287" s="18" t="s">
        <v>81</v>
      </c>
      <c r="BK287" s="175">
        <f>ROUND(I287*H287,2)</f>
        <v>331</v>
      </c>
      <c r="BL287" s="18" t="s">
        <v>139</v>
      </c>
      <c r="BM287" s="174" t="s">
        <v>460</v>
      </c>
    </row>
    <row r="288" s="2" customFormat="1">
      <c r="A288" s="31"/>
      <c r="B288" s="32"/>
      <c r="C288" s="31"/>
      <c r="D288" s="176" t="s">
        <v>126</v>
      </c>
      <c r="E288" s="31"/>
      <c r="F288" s="177" t="s">
        <v>461</v>
      </c>
      <c r="G288" s="31"/>
      <c r="H288" s="31"/>
      <c r="I288" s="31"/>
      <c r="J288" s="31"/>
      <c r="K288" s="31"/>
      <c r="L288" s="32"/>
      <c r="M288" s="178"/>
      <c r="N288" s="179"/>
      <c r="O288" s="69"/>
      <c r="P288" s="69"/>
      <c r="Q288" s="69"/>
      <c r="R288" s="69"/>
      <c r="S288" s="69"/>
      <c r="T288" s="70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8" t="s">
        <v>126</v>
      </c>
      <c r="AU288" s="18" t="s">
        <v>83</v>
      </c>
    </row>
    <row r="289" s="13" customFormat="1">
      <c r="A289" s="13"/>
      <c r="B289" s="180"/>
      <c r="C289" s="13"/>
      <c r="D289" s="176" t="s">
        <v>128</v>
      </c>
      <c r="E289" s="181" t="s">
        <v>1</v>
      </c>
      <c r="F289" s="182" t="s">
        <v>81</v>
      </c>
      <c r="G289" s="13"/>
      <c r="H289" s="183">
        <v>1</v>
      </c>
      <c r="I289" s="13"/>
      <c r="J289" s="13"/>
      <c r="K289" s="13"/>
      <c r="L289" s="180"/>
      <c r="M289" s="184"/>
      <c r="N289" s="185"/>
      <c r="O289" s="185"/>
      <c r="P289" s="185"/>
      <c r="Q289" s="185"/>
      <c r="R289" s="185"/>
      <c r="S289" s="185"/>
      <c r="T289" s="18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1" t="s">
        <v>128</v>
      </c>
      <c r="AU289" s="181" t="s">
        <v>83</v>
      </c>
      <c r="AV289" s="13" t="s">
        <v>83</v>
      </c>
      <c r="AW289" s="13" t="s">
        <v>30</v>
      </c>
      <c r="AX289" s="13" t="s">
        <v>81</v>
      </c>
      <c r="AY289" s="181" t="s">
        <v>116</v>
      </c>
    </row>
    <row r="290" s="2" customFormat="1" ht="21.75" customHeight="1">
      <c r="A290" s="31"/>
      <c r="B290" s="163"/>
      <c r="C290" s="204" t="s">
        <v>462</v>
      </c>
      <c r="D290" s="204" t="s">
        <v>253</v>
      </c>
      <c r="E290" s="205" t="s">
        <v>463</v>
      </c>
      <c r="F290" s="206" t="s">
        <v>464</v>
      </c>
      <c r="G290" s="207" t="s">
        <v>392</v>
      </c>
      <c r="H290" s="208">
        <v>1</v>
      </c>
      <c r="I290" s="209">
        <v>859</v>
      </c>
      <c r="J290" s="209">
        <f>ROUND(I290*H290,2)</f>
        <v>859</v>
      </c>
      <c r="K290" s="206" t="s">
        <v>210</v>
      </c>
      <c r="L290" s="210"/>
      <c r="M290" s="211" t="s">
        <v>1</v>
      </c>
      <c r="N290" s="212" t="s">
        <v>38</v>
      </c>
      <c r="O290" s="172">
        <v>0</v>
      </c>
      <c r="P290" s="172">
        <f>O290*H290</f>
        <v>0</v>
      </c>
      <c r="Q290" s="172">
        <v>0.0064999999999999997</v>
      </c>
      <c r="R290" s="172">
        <f>Q290*H290</f>
        <v>0.0064999999999999997</v>
      </c>
      <c r="S290" s="172">
        <v>0</v>
      </c>
      <c r="T290" s="173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74" t="s">
        <v>161</v>
      </c>
      <c r="AT290" s="174" t="s">
        <v>253</v>
      </c>
      <c r="AU290" s="174" t="s">
        <v>83</v>
      </c>
      <c r="AY290" s="18" t="s">
        <v>116</v>
      </c>
      <c r="BE290" s="175">
        <f>IF(N290="základní",J290,0)</f>
        <v>859</v>
      </c>
      <c r="BF290" s="175">
        <f>IF(N290="snížená",J290,0)</f>
        <v>0</v>
      </c>
      <c r="BG290" s="175">
        <f>IF(N290="zákl. přenesená",J290,0)</f>
        <v>0</v>
      </c>
      <c r="BH290" s="175">
        <f>IF(N290="sníž. přenesená",J290,0)</f>
        <v>0</v>
      </c>
      <c r="BI290" s="175">
        <f>IF(N290="nulová",J290,0)</f>
        <v>0</v>
      </c>
      <c r="BJ290" s="18" t="s">
        <v>81</v>
      </c>
      <c r="BK290" s="175">
        <f>ROUND(I290*H290,2)</f>
        <v>859</v>
      </c>
      <c r="BL290" s="18" t="s">
        <v>139</v>
      </c>
      <c r="BM290" s="174" t="s">
        <v>465</v>
      </c>
    </row>
    <row r="291" s="2" customFormat="1">
      <c r="A291" s="31"/>
      <c r="B291" s="32"/>
      <c r="C291" s="31"/>
      <c r="D291" s="176" t="s">
        <v>126</v>
      </c>
      <c r="E291" s="31"/>
      <c r="F291" s="177" t="s">
        <v>464</v>
      </c>
      <c r="G291" s="31"/>
      <c r="H291" s="31"/>
      <c r="I291" s="31"/>
      <c r="J291" s="31"/>
      <c r="K291" s="31"/>
      <c r="L291" s="32"/>
      <c r="M291" s="178"/>
      <c r="N291" s="179"/>
      <c r="O291" s="69"/>
      <c r="P291" s="69"/>
      <c r="Q291" s="69"/>
      <c r="R291" s="69"/>
      <c r="S291" s="69"/>
      <c r="T291" s="70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8" t="s">
        <v>126</v>
      </c>
      <c r="AU291" s="18" t="s">
        <v>83</v>
      </c>
    </row>
    <row r="292" s="2" customFormat="1" ht="16.5" customHeight="1">
      <c r="A292" s="31"/>
      <c r="B292" s="163"/>
      <c r="C292" s="204" t="s">
        <v>466</v>
      </c>
      <c r="D292" s="204" t="s">
        <v>253</v>
      </c>
      <c r="E292" s="205" t="s">
        <v>467</v>
      </c>
      <c r="F292" s="206" t="s">
        <v>468</v>
      </c>
      <c r="G292" s="207" t="s">
        <v>392</v>
      </c>
      <c r="H292" s="208">
        <v>1</v>
      </c>
      <c r="I292" s="209">
        <v>955</v>
      </c>
      <c r="J292" s="209">
        <f>ROUND(I292*H292,2)</f>
        <v>955</v>
      </c>
      <c r="K292" s="206" t="s">
        <v>210</v>
      </c>
      <c r="L292" s="210"/>
      <c r="M292" s="211" t="s">
        <v>1</v>
      </c>
      <c r="N292" s="212" t="s">
        <v>38</v>
      </c>
      <c r="O292" s="172">
        <v>0</v>
      </c>
      <c r="P292" s="172">
        <f>O292*H292</f>
        <v>0</v>
      </c>
      <c r="Q292" s="172">
        <v>0.0033</v>
      </c>
      <c r="R292" s="172">
        <f>Q292*H292</f>
        <v>0.0033</v>
      </c>
      <c r="S292" s="172">
        <v>0</v>
      </c>
      <c r="T292" s="173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74" t="s">
        <v>161</v>
      </c>
      <c r="AT292" s="174" t="s">
        <v>253</v>
      </c>
      <c r="AU292" s="174" t="s">
        <v>83</v>
      </c>
      <c r="AY292" s="18" t="s">
        <v>116</v>
      </c>
      <c r="BE292" s="175">
        <f>IF(N292="základní",J292,0)</f>
        <v>955</v>
      </c>
      <c r="BF292" s="175">
        <f>IF(N292="snížená",J292,0)</f>
        <v>0</v>
      </c>
      <c r="BG292" s="175">
        <f>IF(N292="zákl. přenesená",J292,0)</f>
        <v>0</v>
      </c>
      <c r="BH292" s="175">
        <f>IF(N292="sníž. přenesená",J292,0)</f>
        <v>0</v>
      </c>
      <c r="BI292" s="175">
        <f>IF(N292="nulová",J292,0)</f>
        <v>0</v>
      </c>
      <c r="BJ292" s="18" t="s">
        <v>81</v>
      </c>
      <c r="BK292" s="175">
        <f>ROUND(I292*H292,2)</f>
        <v>955</v>
      </c>
      <c r="BL292" s="18" t="s">
        <v>139</v>
      </c>
      <c r="BM292" s="174" t="s">
        <v>469</v>
      </c>
    </row>
    <row r="293" s="2" customFormat="1">
      <c r="A293" s="31"/>
      <c r="B293" s="32"/>
      <c r="C293" s="31"/>
      <c r="D293" s="176" t="s">
        <v>126</v>
      </c>
      <c r="E293" s="31"/>
      <c r="F293" s="177" t="s">
        <v>468</v>
      </c>
      <c r="G293" s="31"/>
      <c r="H293" s="31"/>
      <c r="I293" s="31"/>
      <c r="J293" s="31"/>
      <c r="K293" s="31"/>
      <c r="L293" s="32"/>
      <c r="M293" s="178"/>
      <c r="N293" s="179"/>
      <c r="O293" s="69"/>
      <c r="P293" s="69"/>
      <c r="Q293" s="69"/>
      <c r="R293" s="69"/>
      <c r="S293" s="69"/>
      <c r="T293" s="70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8" t="s">
        <v>126</v>
      </c>
      <c r="AU293" s="18" t="s">
        <v>83</v>
      </c>
    </row>
    <row r="294" s="2" customFormat="1" ht="16.5" customHeight="1">
      <c r="A294" s="31"/>
      <c r="B294" s="163"/>
      <c r="C294" s="204" t="s">
        <v>470</v>
      </c>
      <c r="D294" s="204" t="s">
        <v>253</v>
      </c>
      <c r="E294" s="205" t="s">
        <v>471</v>
      </c>
      <c r="F294" s="206" t="s">
        <v>472</v>
      </c>
      <c r="G294" s="207" t="s">
        <v>392</v>
      </c>
      <c r="H294" s="208">
        <v>1</v>
      </c>
      <c r="I294" s="209">
        <v>97.5</v>
      </c>
      <c r="J294" s="209">
        <f>ROUND(I294*H294,2)</f>
        <v>97.5</v>
      </c>
      <c r="K294" s="206" t="s">
        <v>210</v>
      </c>
      <c r="L294" s="210"/>
      <c r="M294" s="211" t="s">
        <v>1</v>
      </c>
      <c r="N294" s="212" t="s">
        <v>38</v>
      </c>
      <c r="O294" s="172">
        <v>0</v>
      </c>
      <c r="P294" s="172">
        <f>O294*H294</f>
        <v>0</v>
      </c>
      <c r="Q294" s="172">
        <v>0.00040000000000000002</v>
      </c>
      <c r="R294" s="172">
        <f>Q294*H294</f>
        <v>0.00040000000000000002</v>
      </c>
      <c r="S294" s="172">
        <v>0</v>
      </c>
      <c r="T294" s="17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74" t="s">
        <v>161</v>
      </c>
      <c r="AT294" s="174" t="s">
        <v>253</v>
      </c>
      <c r="AU294" s="174" t="s">
        <v>83</v>
      </c>
      <c r="AY294" s="18" t="s">
        <v>116</v>
      </c>
      <c r="BE294" s="175">
        <f>IF(N294="základní",J294,0)</f>
        <v>97.5</v>
      </c>
      <c r="BF294" s="175">
        <f>IF(N294="snížená",J294,0)</f>
        <v>0</v>
      </c>
      <c r="BG294" s="175">
        <f>IF(N294="zákl. přenesená",J294,0)</f>
        <v>0</v>
      </c>
      <c r="BH294" s="175">
        <f>IF(N294="sníž. přenesená",J294,0)</f>
        <v>0</v>
      </c>
      <c r="BI294" s="175">
        <f>IF(N294="nulová",J294,0)</f>
        <v>0</v>
      </c>
      <c r="BJ294" s="18" t="s">
        <v>81</v>
      </c>
      <c r="BK294" s="175">
        <f>ROUND(I294*H294,2)</f>
        <v>97.5</v>
      </c>
      <c r="BL294" s="18" t="s">
        <v>139</v>
      </c>
      <c r="BM294" s="174" t="s">
        <v>473</v>
      </c>
    </row>
    <row r="295" s="2" customFormat="1">
      <c r="A295" s="31"/>
      <c r="B295" s="32"/>
      <c r="C295" s="31"/>
      <c r="D295" s="176" t="s">
        <v>126</v>
      </c>
      <c r="E295" s="31"/>
      <c r="F295" s="177" t="s">
        <v>472</v>
      </c>
      <c r="G295" s="31"/>
      <c r="H295" s="31"/>
      <c r="I295" s="31"/>
      <c r="J295" s="31"/>
      <c r="K295" s="31"/>
      <c r="L295" s="32"/>
      <c r="M295" s="178"/>
      <c r="N295" s="179"/>
      <c r="O295" s="69"/>
      <c r="P295" s="69"/>
      <c r="Q295" s="69"/>
      <c r="R295" s="69"/>
      <c r="S295" s="69"/>
      <c r="T295" s="70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8" t="s">
        <v>126</v>
      </c>
      <c r="AU295" s="18" t="s">
        <v>83</v>
      </c>
    </row>
    <row r="296" s="2" customFormat="1" ht="16.5" customHeight="1">
      <c r="A296" s="31"/>
      <c r="B296" s="163"/>
      <c r="C296" s="204" t="s">
        <v>474</v>
      </c>
      <c r="D296" s="204" t="s">
        <v>253</v>
      </c>
      <c r="E296" s="205" t="s">
        <v>475</v>
      </c>
      <c r="F296" s="206" t="s">
        <v>476</v>
      </c>
      <c r="G296" s="207" t="s">
        <v>392</v>
      </c>
      <c r="H296" s="208">
        <v>1</v>
      </c>
      <c r="I296" s="209">
        <v>24.199999999999999</v>
      </c>
      <c r="J296" s="209">
        <f>ROUND(I296*H296,2)</f>
        <v>24.199999999999999</v>
      </c>
      <c r="K296" s="206" t="s">
        <v>210</v>
      </c>
      <c r="L296" s="210"/>
      <c r="M296" s="211" t="s">
        <v>1</v>
      </c>
      <c r="N296" s="212" t="s">
        <v>38</v>
      </c>
      <c r="O296" s="172">
        <v>0</v>
      </c>
      <c r="P296" s="172">
        <f>O296*H296</f>
        <v>0</v>
      </c>
      <c r="Q296" s="172">
        <v>0.00014999999999999999</v>
      </c>
      <c r="R296" s="172">
        <f>Q296*H296</f>
        <v>0.00014999999999999999</v>
      </c>
      <c r="S296" s="172">
        <v>0</v>
      </c>
      <c r="T296" s="173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74" t="s">
        <v>161</v>
      </c>
      <c r="AT296" s="174" t="s">
        <v>253</v>
      </c>
      <c r="AU296" s="174" t="s">
        <v>83</v>
      </c>
      <c r="AY296" s="18" t="s">
        <v>116</v>
      </c>
      <c r="BE296" s="175">
        <f>IF(N296="základní",J296,0)</f>
        <v>24.199999999999999</v>
      </c>
      <c r="BF296" s="175">
        <f>IF(N296="snížená",J296,0)</f>
        <v>0</v>
      </c>
      <c r="BG296" s="175">
        <f>IF(N296="zákl. přenesená",J296,0)</f>
        <v>0</v>
      </c>
      <c r="BH296" s="175">
        <f>IF(N296="sníž. přenesená",J296,0)</f>
        <v>0</v>
      </c>
      <c r="BI296" s="175">
        <f>IF(N296="nulová",J296,0)</f>
        <v>0</v>
      </c>
      <c r="BJ296" s="18" t="s">
        <v>81</v>
      </c>
      <c r="BK296" s="175">
        <f>ROUND(I296*H296,2)</f>
        <v>24.199999999999999</v>
      </c>
      <c r="BL296" s="18" t="s">
        <v>139</v>
      </c>
      <c r="BM296" s="174" t="s">
        <v>477</v>
      </c>
    </row>
    <row r="297" s="2" customFormat="1">
      <c r="A297" s="31"/>
      <c r="B297" s="32"/>
      <c r="C297" s="31"/>
      <c r="D297" s="176" t="s">
        <v>126</v>
      </c>
      <c r="E297" s="31"/>
      <c r="F297" s="177" t="s">
        <v>476</v>
      </c>
      <c r="G297" s="31"/>
      <c r="H297" s="31"/>
      <c r="I297" s="31"/>
      <c r="J297" s="31"/>
      <c r="K297" s="31"/>
      <c r="L297" s="32"/>
      <c r="M297" s="178"/>
      <c r="N297" s="179"/>
      <c r="O297" s="69"/>
      <c r="P297" s="69"/>
      <c r="Q297" s="69"/>
      <c r="R297" s="69"/>
      <c r="S297" s="69"/>
      <c r="T297" s="70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8" t="s">
        <v>126</v>
      </c>
      <c r="AU297" s="18" t="s">
        <v>83</v>
      </c>
    </row>
    <row r="298" s="2" customFormat="1" ht="24.15" customHeight="1">
      <c r="A298" s="31"/>
      <c r="B298" s="163"/>
      <c r="C298" s="164" t="s">
        <v>478</v>
      </c>
      <c r="D298" s="164" t="s">
        <v>119</v>
      </c>
      <c r="E298" s="165" t="s">
        <v>479</v>
      </c>
      <c r="F298" s="166" t="s">
        <v>480</v>
      </c>
      <c r="G298" s="167" t="s">
        <v>233</v>
      </c>
      <c r="H298" s="168">
        <v>20</v>
      </c>
      <c r="I298" s="169">
        <v>11.199999999999999</v>
      </c>
      <c r="J298" s="169">
        <f>ROUND(I298*H298,2)</f>
        <v>224</v>
      </c>
      <c r="K298" s="166" t="s">
        <v>210</v>
      </c>
      <c r="L298" s="32"/>
      <c r="M298" s="170" t="s">
        <v>1</v>
      </c>
      <c r="N298" s="171" t="s">
        <v>38</v>
      </c>
      <c r="O298" s="172">
        <v>0.0030000000000000001</v>
      </c>
      <c r="P298" s="172">
        <f>O298*H298</f>
        <v>0.059999999999999998</v>
      </c>
      <c r="Q298" s="172">
        <v>0.00010000000000000001</v>
      </c>
      <c r="R298" s="172">
        <f>Q298*H298</f>
        <v>0.002</v>
      </c>
      <c r="S298" s="172">
        <v>0</v>
      </c>
      <c r="T298" s="173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74" t="s">
        <v>139</v>
      </c>
      <c r="AT298" s="174" t="s">
        <v>119</v>
      </c>
      <c r="AU298" s="174" t="s">
        <v>83</v>
      </c>
      <c r="AY298" s="18" t="s">
        <v>116</v>
      </c>
      <c r="BE298" s="175">
        <f>IF(N298="základní",J298,0)</f>
        <v>224</v>
      </c>
      <c r="BF298" s="175">
        <f>IF(N298="snížená",J298,0)</f>
        <v>0</v>
      </c>
      <c r="BG298" s="175">
        <f>IF(N298="zákl. přenesená",J298,0)</f>
        <v>0</v>
      </c>
      <c r="BH298" s="175">
        <f>IF(N298="sníž. přenesená",J298,0)</f>
        <v>0</v>
      </c>
      <c r="BI298" s="175">
        <f>IF(N298="nulová",J298,0)</f>
        <v>0</v>
      </c>
      <c r="BJ298" s="18" t="s">
        <v>81</v>
      </c>
      <c r="BK298" s="175">
        <f>ROUND(I298*H298,2)</f>
        <v>224</v>
      </c>
      <c r="BL298" s="18" t="s">
        <v>139</v>
      </c>
      <c r="BM298" s="174" t="s">
        <v>481</v>
      </c>
    </row>
    <row r="299" s="2" customFormat="1">
      <c r="A299" s="31"/>
      <c r="B299" s="32"/>
      <c r="C299" s="31"/>
      <c r="D299" s="176" t="s">
        <v>126</v>
      </c>
      <c r="E299" s="31"/>
      <c r="F299" s="177" t="s">
        <v>482</v>
      </c>
      <c r="G299" s="31"/>
      <c r="H299" s="31"/>
      <c r="I299" s="31"/>
      <c r="J299" s="31"/>
      <c r="K299" s="31"/>
      <c r="L299" s="32"/>
      <c r="M299" s="178"/>
      <c r="N299" s="179"/>
      <c r="O299" s="69"/>
      <c r="P299" s="69"/>
      <c r="Q299" s="69"/>
      <c r="R299" s="69"/>
      <c r="S299" s="69"/>
      <c r="T299" s="70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8" t="s">
        <v>126</v>
      </c>
      <c r="AU299" s="18" t="s">
        <v>83</v>
      </c>
    </row>
    <row r="300" s="13" customFormat="1">
      <c r="A300" s="13"/>
      <c r="B300" s="180"/>
      <c r="C300" s="13"/>
      <c r="D300" s="176" t="s">
        <v>128</v>
      </c>
      <c r="E300" s="181" t="s">
        <v>1</v>
      </c>
      <c r="F300" s="182" t="s">
        <v>483</v>
      </c>
      <c r="G300" s="13"/>
      <c r="H300" s="183">
        <v>20</v>
      </c>
      <c r="I300" s="13"/>
      <c r="J300" s="13"/>
      <c r="K300" s="13"/>
      <c r="L300" s="180"/>
      <c r="M300" s="184"/>
      <c r="N300" s="185"/>
      <c r="O300" s="185"/>
      <c r="P300" s="185"/>
      <c r="Q300" s="185"/>
      <c r="R300" s="185"/>
      <c r="S300" s="185"/>
      <c r="T300" s="18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1" t="s">
        <v>128</v>
      </c>
      <c r="AU300" s="181" t="s">
        <v>83</v>
      </c>
      <c r="AV300" s="13" t="s">
        <v>83</v>
      </c>
      <c r="AW300" s="13" t="s">
        <v>30</v>
      </c>
      <c r="AX300" s="13" t="s">
        <v>81</v>
      </c>
      <c r="AY300" s="181" t="s">
        <v>116</v>
      </c>
    </row>
    <row r="301" s="2" customFormat="1" ht="24.15" customHeight="1">
      <c r="A301" s="31"/>
      <c r="B301" s="163"/>
      <c r="C301" s="164" t="s">
        <v>484</v>
      </c>
      <c r="D301" s="164" t="s">
        <v>119</v>
      </c>
      <c r="E301" s="165" t="s">
        <v>485</v>
      </c>
      <c r="F301" s="166" t="s">
        <v>486</v>
      </c>
      <c r="G301" s="167" t="s">
        <v>233</v>
      </c>
      <c r="H301" s="168">
        <v>55</v>
      </c>
      <c r="I301" s="169">
        <v>15.300000000000001</v>
      </c>
      <c r="J301" s="169">
        <f>ROUND(I301*H301,2)</f>
        <v>841.5</v>
      </c>
      <c r="K301" s="166" t="s">
        <v>210</v>
      </c>
      <c r="L301" s="32"/>
      <c r="M301" s="170" t="s">
        <v>1</v>
      </c>
      <c r="N301" s="171" t="s">
        <v>38</v>
      </c>
      <c r="O301" s="172">
        <v>0.0030000000000000001</v>
      </c>
      <c r="P301" s="172">
        <f>O301*H301</f>
        <v>0.16500000000000001</v>
      </c>
      <c r="Q301" s="172">
        <v>0.00010000000000000001</v>
      </c>
      <c r="R301" s="172">
        <f>Q301*H301</f>
        <v>0.0055000000000000005</v>
      </c>
      <c r="S301" s="172">
        <v>0</v>
      </c>
      <c r="T301" s="17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74" t="s">
        <v>139</v>
      </c>
      <c r="AT301" s="174" t="s">
        <v>119</v>
      </c>
      <c r="AU301" s="174" t="s">
        <v>83</v>
      </c>
      <c r="AY301" s="18" t="s">
        <v>116</v>
      </c>
      <c r="BE301" s="175">
        <f>IF(N301="základní",J301,0)</f>
        <v>841.5</v>
      </c>
      <c r="BF301" s="175">
        <f>IF(N301="snížená",J301,0)</f>
        <v>0</v>
      </c>
      <c r="BG301" s="175">
        <f>IF(N301="zákl. přenesená",J301,0)</f>
        <v>0</v>
      </c>
      <c r="BH301" s="175">
        <f>IF(N301="sníž. přenesená",J301,0)</f>
        <v>0</v>
      </c>
      <c r="BI301" s="175">
        <f>IF(N301="nulová",J301,0)</f>
        <v>0</v>
      </c>
      <c r="BJ301" s="18" t="s">
        <v>81</v>
      </c>
      <c r="BK301" s="175">
        <f>ROUND(I301*H301,2)</f>
        <v>841.5</v>
      </c>
      <c r="BL301" s="18" t="s">
        <v>139</v>
      </c>
      <c r="BM301" s="174" t="s">
        <v>487</v>
      </c>
    </row>
    <row r="302" s="2" customFormat="1">
      <c r="A302" s="31"/>
      <c r="B302" s="32"/>
      <c r="C302" s="31"/>
      <c r="D302" s="176" t="s">
        <v>126</v>
      </c>
      <c r="E302" s="31"/>
      <c r="F302" s="177" t="s">
        <v>488</v>
      </c>
      <c r="G302" s="31"/>
      <c r="H302" s="31"/>
      <c r="I302" s="31"/>
      <c r="J302" s="31"/>
      <c r="K302" s="31"/>
      <c r="L302" s="32"/>
      <c r="M302" s="178"/>
      <c r="N302" s="179"/>
      <c r="O302" s="69"/>
      <c r="P302" s="69"/>
      <c r="Q302" s="69"/>
      <c r="R302" s="69"/>
      <c r="S302" s="69"/>
      <c r="T302" s="70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8" t="s">
        <v>126</v>
      </c>
      <c r="AU302" s="18" t="s">
        <v>83</v>
      </c>
    </row>
    <row r="303" s="13" customFormat="1">
      <c r="A303" s="13"/>
      <c r="B303" s="180"/>
      <c r="C303" s="13"/>
      <c r="D303" s="176" t="s">
        <v>128</v>
      </c>
      <c r="E303" s="181" t="s">
        <v>1</v>
      </c>
      <c r="F303" s="182" t="s">
        <v>489</v>
      </c>
      <c r="G303" s="13"/>
      <c r="H303" s="183">
        <v>55</v>
      </c>
      <c r="I303" s="13"/>
      <c r="J303" s="13"/>
      <c r="K303" s="13"/>
      <c r="L303" s="180"/>
      <c r="M303" s="184"/>
      <c r="N303" s="185"/>
      <c r="O303" s="185"/>
      <c r="P303" s="185"/>
      <c r="Q303" s="185"/>
      <c r="R303" s="185"/>
      <c r="S303" s="185"/>
      <c r="T303" s="18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1" t="s">
        <v>128</v>
      </c>
      <c r="AU303" s="181" t="s">
        <v>83</v>
      </c>
      <c r="AV303" s="13" t="s">
        <v>83</v>
      </c>
      <c r="AW303" s="13" t="s">
        <v>30</v>
      </c>
      <c r="AX303" s="13" t="s">
        <v>81</v>
      </c>
      <c r="AY303" s="181" t="s">
        <v>116</v>
      </c>
    </row>
    <row r="304" s="2" customFormat="1" ht="24.15" customHeight="1">
      <c r="A304" s="31"/>
      <c r="B304" s="163"/>
      <c r="C304" s="164" t="s">
        <v>490</v>
      </c>
      <c r="D304" s="164" t="s">
        <v>119</v>
      </c>
      <c r="E304" s="165" t="s">
        <v>491</v>
      </c>
      <c r="F304" s="166" t="s">
        <v>492</v>
      </c>
      <c r="G304" s="167" t="s">
        <v>209</v>
      </c>
      <c r="H304" s="168">
        <v>8</v>
      </c>
      <c r="I304" s="169">
        <v>160</v>
      </c>
      <c r="J304" s="169">
        <f>ROUND(I304*H304,2)</f>
        <v>1280</v>
      </c>
      <c r="K304" s="166" t="s">
        <v>210</v>
      </c>
      <c r="L304" s="32"/>
      <c r="M304" s="170" t="s">
        <v>1</v>
      </c>
      <c r="N304" s="171" t="s">
        <v>38</v>
      </c>
      <c r="O304" s="172">
        <v>0.108</v>
      </c>
      <c r="P304" s="172">
        <f>O304*H304</f>
        <v>0.86399999999999999</v>
      </c>
      <c r="Q304" s="172">
        <v>0.0011999999999999999</v>
      </c>
      <c r="R304" s="172">
        <f>Q304*H304</f>
        <v>0.0095999999999999992</v>
      </c>
      <c r="S304" s="172">
        <v>0</v>
      </c>
      <c r="T304" s="173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74" t="s">
        <v>139</v>
      </c>
      <c r="AT304" s="174" t="s">
        <v>119</v>
      </c>
      <c r="AU304" s="174" t="s">
        <v>83</v>
      </c>
      <c r="AY304" s="18" t="s">
        <v>116</v>
      </c>
      <c r="BE304" s="175">
        <f>IF(N304="základní",J304,0)</f>
        <v>1280</v>
      </c>
      <c r="BF304" s="175">
        <f>IF(N304="snížená",J304,0)</f>
        <v>0</v>
      </c>
      <c r="BG304" s="175">
        <f>IF(N304="zákl. přenesená",J304,0)</f>
        <v>0</v>
      </c>
      <c r="BH304" s="175">
        <f>IF(N304="sníž. přenesená",J304,0)</f>
        <v>0</v>
      </c>
      <c r="BI304" s="175">
        <f>IF(N304="nulová",J304,0)</f>
        <v>0</v>
      </c>
      <c r="BJ304" s="18" t="s">
        <v>81</v>
      </c>
      <c r="BK304" s="175">
        <f>ROUND(I304*H304,2)</f>
        <v>1280</v>
      </c>
      <c r="BL304" s="18" t="s">
        <v>139</v>
      </c>
      <c r="BM304" s="174" t="s">
        <v>493</v>
      </c>
    </row>
    <row r="305" s="2" customFormat="1">
      <c r="A305" s="31"/>
      <c r="B305" s="32"/>
      <c r="C305" s="31"/>
      <c r="D305" s="176" t="s">
        <v>126</v>
      </c>
      <c r="E305" s="31"/>
      <c r="F305" s="177" t="s">
        <v>494</v>
      </c>
      <c r="G305" s="31"/>
      <c r="H305" s="31"/>
      <c r="I305" s="31"/>
      <c r="J305" s="31"/>
      <c r="K305" s="31"/>
      <c r="L305" s="32"/>
      <c r="M305" s="178"/>
      <c r="N305" s="179"/>
      <c r="O305" s="69"/>
      <c r="P305" s="69"/>
      <c r="Q305" s="69"/>
      <c r="R305" s="69"/>
      <c r="S305" s="69"/>
      <c r="T305" s="70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8" t="s">
        <v>126</v>
      </c>
      <c r="AU305" s="18" t="s">
        <v>83</v>
      </c>
    </row>
    <row r="306" s="13" customFormat="1">
      <c r="A306" s="13"/>
      <c r="B306" s="180"/>
      <c r="C306" s="13"/>
      <c r="D306" s="176" t="s">
        <v>128</v>
      </c>
      <c r="E306" s="181" t="s">
        <v>1</v>
      </c>
      <c r="F306" s="182" t="s">
        <v>495</v>
      </c>
      <c r="G306" s="13"/>
      <c r="H306" s="183">
        <v>8</v>
      </c>
      <c r="I306" s="13"/>
      <c r="J306" s="13"/>
      <c r="K306" s="13"/>
      <c r="L306" s="180"/>
      <c r="M306" s="184"/>
      <c r="N306" s="185"/>
      <c r="O306" s="185"/>
      <c r="P306" s="185"/>
      <c r="Q306" s="185"/>
      <c r="R306" s="185"/>
      <c r="S306" s="185"/>
      <c r="T306" s="18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1" t="s">
        <v>128</v>
      </c>
      <c r="AU306" s="181" t="s">
        <v>83</v>
      </c>
      <c r="AV306" s="13" t="s">
        <v>83</v>
      </c>
      <c r="AW306" s="13" t="s">
        <v>30</v>
      </c>
      <c r="AX306" s="13" t="s">
        <v>81</v>
      </c>
      <c r="AY306" s="181" t="s">
        <v>116</v>
      </c>
    </row>
    <row r="307" s="2" customFormat="1" ht="16.5" customHeight="1">
      <c r="A307" s="31"/>
      <c r="B307" s="163"/>
      <c r="C307" s="164" t="s">
        <v>496</v>
      </c>
      <c r="D307" s="164" t="s">
        <v>119</v>
      </c>
      <c r="E307" s="165" t="s">
        <v>497</v>
      </c>
      <c r="F307" s="166" t="s">
        <v>498</v>
      </c>
      <c r="G307" s="167" t="s">
        <v>233</v>
      </c>
      <c r="H307" s="168">
        <v>75</v>
      </c>
      <c r="I307" s="169">
        <v>6.71</v>
      </c>
      <c r="J307" s="169">
        <f>ROUND(I307*H307,2)</f>
        <v>503.25</v>
      </c>
      <c r="K307" s="166" t="s">
        <v>210</v>
      </c>
      <c r="L307" s="32"/>
      <c r="M307" s="170" t="s">
        <v>1</v>
      </c>
      <c r="N307" s="171" t="s">
        <v>38</v>
      </c>
      <c r="O307" s="172">
        <v>0.016</v>
      </c>
      <c r="P307" s="172">
        <f>O307*H307</f>
        <v>1.2</v>
      </c>
      <c r="Q307" s="172">
        <v>0</v>
      </c>
      <c r="R307" s="172">
        <f>Q307*H307</f>
        <v>0</v>
      </c>
      <c r="S307" s="172">
        <v>0</v>
      </c>
      <c r="T307" s="17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74" t="s">
        <v>139</v>
      </c>
      <c r="AT307" s="174" t="s">
        <v>119</v>
      </c>
      <c r="AU307" s="174" t="s">
        <v>83</v>
      </c>
      <c r="AY307" s="18" t="s">
        <v>116</v>
      </c>
      <c r="BE307" s="175">
        <f>IF(N307="základní",J307,0)</f>
        <v>503.25</v>
      </c>
      <c r="BF307" s="175">
        <f>IF(N307="snížená",J307,0)</f>
        <v>0</v>
      </c>
      <c r="BG307" s="175">
        <f>IF(N307="zákl. přenesená",J307,0)</f>
        <v>0</v>
      </c>
      <c r="BH307" s="175">
        <f>IF(N307="sníž. přenesená",J307,0)</f>
        <v>0</v>
      </c>
      <c r="BI307" s="175">
        <f>IF(N307="nulová",J307,0)</f>
        <v>0</v>
      </c>
      <c r="BJ307" s="18" t="s">
        <v>81</v>
      </c>
      <c r="BK307" s="175">
        <f>ROUND(I307*H307,2)</f>
        <v>503.25</v>
      </c>
      <c r="BL307" s="18" t="s">
        <v>139</v>
      </c>
      <c r="BM307" s="174" t="s">
        <v>499</v>
      </c>
    </row>
    <row r="308" s="2" customFormat="1">
      <c r="A308" s="31"/>
      <c r="B308" s="32"/>
      <c r="C308" s="31"/>
      <c r="D308" s="176" t="s">
        <v>126</v>
      </c>
      <c r="E308" s="31"/>
      <c r="F308" s="177" t="s">
        <v>500</v>
      </c>
      <c r="G308" s="31"/>
      <c r="H308" s="31"/>
      <c r="I308" s="31"/>
      <c r="J308" s="31"/>
      <c r="K308" s="31"/>
      <c r="L308" s="32"/>
      <c r="M308" s="178"/>
      <c r="N308" s="179"/>
      <c r="O308" s="69"/>
      <c r="P308" s="69"/>
      <c r="Q308" s="69"/>
      <c r="R308" s="69"/>
      <c r="S308" s="69"/>
      <c r="T308" s="70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8" t="s">
        <v>126</v>
      </c>
      <c r="AU308" s="18" t="s">
        <v>83</v>
      </c>
    </row>
    <row r="309" s="13" customFormat="1">
      <c r="A309" s="13"/>
      <c r="B309" s="180"/>
      <c r="C309" s="13"/>
      <c r="D309" s="176" t="s">
        <v>128</v>
      </c>
      <c r="E309" s="181" t="s">
        <v>1</v>
      </c>
      <c r="F309" s="182" t="s">
        <v>501</v>
      </c>
      <c r="G309" s="13"/>
      <c r="H309" s="183">
        <v>20</v>
      </c>
      <c r="I309" s="13"/>
      <c r="J309" s="13"/>
      <c r="K309" s="13"/>
      <c r="L309" s="180"/>
      <c r="M309" s="184"/>
      <c r="N309" s="185"/>
      <c r="O309" s="185"/>
      <c r="P309" s="185"/>
      <c r="Q309" s="185"/>
      <c r="R309" s="185"/>
      <c r="S309" s="185"/>
      <c r="T309" s="18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1" t="s">
        <v>128</v>
      </c>
      <c r="AU309" s="181" t="s">
        <v>83</v>
      </c>
      <c r="AV309" s="13" t="s">
        <v>83</v>
      </c>
      <c r="AW309" s="13" t="s">
        <v>30</v>
      </c>
      <c r="AX309" s="13" t="s">
        <v>73</v>
      </c>
      <c r="AY309" s="181" t="s">
        <v>116</v>
      </c>
    </row>
    <row r="310" s="13" customFormat="1">
      <c r="A310" s="13"/>
      <c r="B310" s="180"/>
      <c r="C310" s="13"/>
      <c r="D310" s="176" t="s">
        <v>128</v>
      </c>
      <c r="E310" s="181" t="s">
        <v>1</v>
      </c>
      <c r="F310" s="182" t="s">
        <v>502</v>
      </c>
      <c r="G310" s="13"/>
      <c r="H310" s="183">
        <v>55</v>
      </c>
      <c r="I310" s="13"/>
      <c r="J310" s="13"/>
      <c r="K310" s="13"/>
      <c r="L310" s="180"/>
      <c r="M310" s="184"/>
      <c r="N310" s="185"/>
      <c r="O310" s="185"/>
      <c r="P310" s="185"/>
      <c r="Q310" s="185"/>
      <c r="R310" s="185"/>
      <c r="S310" s="185"/>
      <c r="T310" s="18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1" t="s">
        <v>128</v>
      </c>
      <c r="AU310" s="181" t="s">
        <v>83</v>
      </c>
      <c r="AV310" s="13" t="s">
        <v>83</v>
      </c>
      <c r="AW310" s="13" t="s">
        <v>30</v>
      </c>
      <c r="AX310" s="13" t="s">
        <v>73</v>
      </c>
      <c r="AY310" s="181" t="s">
        <v>116</v>
      </c>
    </row>
    <row r="311" s="14" customFormat="1">
      <c r="A311" s="14"/>
      <c r="B311" s="191"/>
      <c r="C311" s="14"/>
      <c r="D311" s="176" t="s">
        <v>128</v>
      </c>
      <c r="E311" s="192" t="s">
        <v>1</v>
      </c>
      <c r="F311" s="193" t="s">
        <v>220</v>
      </c>
      <c r="G311" s="14"/>
      <c r="H311" s="194">
        <v>75</v>
      </c>
      <c r="I311" s="14"/>
      <c r="J311" s="14"/>
      <c r="K311" s="14"/>
      <c r="L311" s="191"/>
      <c r="M311" s="195"/>
      <c r="N311" s="196"/>
      <c r="O311" s="196"/>
      <c r="P311" s="196"/>
      <c r="Q311" s="196"/>
      <c r="R311" s="196"/>
      <c r="S311" s="196"/>
      <c r="T311" s="19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2" t="s">
        <v>128</v>
      </c>
      <c r="AU311" s="192" t="s">
        <v>83</v>
      </c>
      <c r="AV311" s="14" t="s">
        <v>139</v>
      </c>
      <c r="AW311" s="14" t="s">
        <v>30</v>
      </c>
      <c r="AX311" s="14" t="s">
        <v>81</v>
      </c>
      <c r="AY311" s="192" t="s">
        <v>116</v>
      </c>
    </row>
    <row r="312" s="2" customFormat="1" ht="33" customHeight="1">
      <c r="A312" s="31"/>
      <c r="B312" s="163"/>
      <c r="C312" s="164" t="s">
        <v>503</v>
      </c>
      <c r="D312" s="164" t="s">
        <v>119</v>
      </c>
      <c r="E312" s="165" t="s">
        <v>504</v>
      </c>
      <c r="F312" s="166" t="s">
        <v>505</v>
      </c>
      <c r="G312" s="167" t="s">
        <v>233</v>
      </c>
      <c r="H312" s="168">
        <v>120</v>
      </c>
      <c r="I312" s="169">
        <v>309</v>
      </c>
      <c r="J312" s="169">
        <f>ROUND(I312*H312,2)</f>
        <v>37080</v>
      </c>
      <c r="K312" s="166" t="s">
        <v>210</v>
      </c>
      <c r="L312" s="32"/>
      <c r="M312" s="170" t="s">
        <v>1</v>
      </c>
      <c r="N312" s="171" t="s">
        <v>38</v>
      </c>
      <c r="O312" s="172">
        <v>0.26800000000000002</v>
      </c>
      <c r="P312" s="172">
        <f>O312*H312</f>
        <v>32.160000000000004</v>
      </c>
      <c r="Q312" s="172">
        <v>0.15540000000000001</v>
      </c>
      <c r="R312" s="172">
        <f>Q312*H312</f>
        <v>18.648</v>
      </c>
      <c r="S312" s="172">
        <v>0</v>
      </c>
      <c r="T312" s="173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74" t="s">
        <v>139</v>
      </c>
      <c r="AT312" s="174" t="s">
        <v>119</v>
      </c>
      <c r="AU312" s="174" t="s">
        <v>83</v>
      </c>
      <c r="AY312" s="18" t="s">
        <v>116</v>
      </c>
      <c r="BE312" s="175">
        <f>IF(N312="základní",J312,0)</f>
        <v>37080</v>
      </c>
      <c r="BF312" s="175">
        <f>IF(N312="snížená",J312,0)</f>
        <v>0</v>
      </c>
      <c r="BG312" s="175">
        <f>IF(N312="zákl. přenesená",J312,0)</f>
        <v>0</v>
      </c>
      <c r="BH312" s="175">
        <f>IF(N312="sníž. přenesená",J312,0)</f>
        <v>0</v>
      </c>
      <c r="BI312" s="175">
        <f>IF(N312="nulová",J312,0)</f>
        <v>0</v>
      </c>
      <c r="BJ312" s="18" t="s">
        <v>81</v>
      </c>
      <c r="BK312" s="175">
        <f>ROUND(I312*H312,2)</f>
        <v>37080</v>
      </c>
      <c r="BL312" s="18" t="s">
        <v>139</v>
      </c>
      <c r="BM312" s="174" t="s">
        <v>506</v>
      </c>
    </row>
    <row r="313" s="2" customFormat="1">
      <c r="A313" s="31"/>
      <c r="B313" s="32"/>
      <c r="C313" s="31"/>
      <c r="D313" s="176" t="s">
        <v>126</v>
      </c>
      <c r="E313" s="31"/>
      <c r="F313" s="177" t="s">
        <v>507</v>
      </c>
      <c r="G313" s="31"/>
      <c r="H313" s="31"/>
      <c r="I313" s="31"/>
      <c r="J313" s="31"/>
      <c r="K313" s="31"/>
      <c r="L313" s="32"/>
      <c r="M313" s="178"/>
      <c r="N313" s="179"/>
      <c r="O313" s="69"/>
      <c r="P313" s="69"/>
      <c r="Q313" s="69"/>
      <c r="R313" s="69"/>
      <c r="S313" s="69"/>
      <c r="T313" s="70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8" t="s">
        <v>126</v>
      </c>
      <c r="AU313" s="18" t="s">
        <v>83</v>
      </c>
    </row>
    <row r="314" s="13" customFormat="1">
      <c r="A314" s="13"/>
      <c r="B314" s="180"/>
      <c r="C314" s="13"/>
      <c r="D314" s="176" t="s">
        <v>128</v>
      </c>
      <c r="E314" s="181" t="s">
        <v>1</v>
      </c>
      <c r="F314" s="182" t="s">
        <v>508</v>
      </c>
      <c r="G314" s="13"/>
      <c r="H314" s="183">
        <v>120</v>
      </c>
      <c r="I314" s="13"/>
      <c r="J314" s="13"/>
      <c r="K314" s="13"/>
      <c r="L314" s="180"/>
      <c r="M314" s="184"/>
      <c r="N314" s="185"/>
      <c r="O314" s="185"/>
      <c r="P314" s="185"/>
      <c r="Q314" s="185"/>
      <c r="R314" s="185"/>
      <c r="S314" s="185"/>
      <c r="T314" s="18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1" t="s">
        <v>128</v>
      </c>
      <c r="AU314" s="181" t="s">
        <v>83</v>
      </c>
      <c r="AV314" s="13" t="s">
        <v>83</v>
      </c>
      <c r="AW314" s="13" t="s">
        <v>30</v>
      </c>
      <c r="AX314" s="13" t="s">
        <v>81</v>
      </c>
      <c r="AY314" s="181" t="s">
        <v>116</v>
      </c>
    </row>
    <row r="315" s="2" customFormat="1" ht="16.5" customHeight="1">
      <c r="A315" s="31"/>
      <c r="B315" s="163"/>
      <c r="C315" s="204" t="s">
        <v>509</v>
      </c>
      <c r="D315" s="204" t="s">
        <v>253</v>
      </c>
      <c r="E315" s="205" t="s">
        <v>510</v>
      </c>
      <c r="F315" s="206" t="s">
        <v>511</v>
      </c>
      <c r="G315" s="207" t="s">
        <v>233</v>
      </c>
      <c r="H315" s="208">
        <v>59.159999999999997</v>
      </c>
      <c r="I315" s="209">
        <v>226</v>
      </c>
      <c r="J315" s="209">
        <f>ROUND(I315*H315,2)</f>
        <v>13370.16</v>
      </c>
      <c r="K315" s="206" t="s">
        <v>210</v>
      </c>
      <c r="L315" s="210"/>
      <c r="M315" s="211" t="s">
        <v>1</v>
      </c>
      <c r="N315" s="212" t="s">
        <v>38</v>
      </c>
      <c r="O315" s="172">
        <v>0</v>
      </c>
      <c r="P315" s="172">
        <f>O315*H315</f>
        <v>0</v>
      </c>
      <c r="Q315" s="172">
        <v>0.080000000000000002</v>
      </c>
      <c r="R315" s="172">
        <f>Q315*H315</f>
        <v>4.7328000000000001</v>
      </c>
      <c r="S315" s="172">
        <v>0</v>
      </c>
      <c r="T315" s="173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74" t="s">
        <v>161</v>
      </c>
      <c r="AT315" s="174" t="s">
        <v>253</v>
      </c>
      <c r="AU315" s="174" t="s">
        <v>83</v>
      </c>
      <c r="AY315" s="18" t="s">
        <v>116</v>
      </c>
      <c r="BE315" s="175">
        <f>IF(N315="základní",J315,0)</f>
        <v>13370.16</v>
      </c>
      <c r="BF315" s="175">
        <f>IF(N315="snížená",J315,0)</f>
        <v>0</v>
      </c>
      <c r="BG315" s="175">
        <f>IF(N315="zákl. přenesená",J315,0)</f>
        <v>0</v>
      </c>
      <c r="BH315" s="175">
        <f>IF(N315="sníž. přenesená",J315,0)</f>
        <v>0</v>
      </c>
      <c r="BI315" s="175">
        <f>IF(N315="nulová",J315,0)</f>
        <v>0</v>
      </c>
      <c r="BJ315" s="18" t="s">
        <v>81</v>
      </c>
      <c r="BK315" s="175">
        <f>ROUND(I315*H315,2)</f>
        <v>13370.16</v>
      </c>
      <c r="BL315" s="18" t="s">
        <v>139</v>
      </c>
      <c r="BM315" s="174" t="s">
        <v>512</v>
      </c>
    </row>
    <row r="316" s="2" customFormat="1">
      <c r="A316" s="31"/>
      <c r="B316" s="32"/>
      <c r="C316" s="31"/>
      <c r="D316" s="176" t="s">
        <v>126</v>
      </c>
      <c r="E316" s="31"/>
      <c r="F316" s="177" t="s">
        <v>511</v>
      </c>
      <c r="G316" s="31"/>
      <c r="H316" s="31"/>
      <c r="I316" s="31"/>
      <c r="J316" s="31"/>
      <c r="K316" s="31"/>
      <c r="L316" s="32"/>
      <c r="M316" s="178"/>
      <c r="N316" s="179"/>
      <c r="O316" s="69"/>
      <c r="P316" s="69"/>
      <c r="Q316" s="69"/>
      <c r="R316" s="69"/>
      <c r="S316" s="69"/>
      <c r="T316" s="70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8" t="s">
        <v>126</v>
      </c>
      <c r="AU316" s="18" t="s">
        <v>83</v>
      </c>
    </row>
    <row r="317" s="13" customFormat="1">
      <c r="A317" s="13"/>
      <c r="B317" s="180"/>
      <c r="C317" s="13"/>
      <c r="D317" s="176" t="s">
        <v>128</v>
      </c>
      <c r="E317" s="181" t="s">
        <v>1</v>
      </c>
      <c r="F317" s="182" t="s">
        <v>513</v>
      </c>
      <c r="G317" s="13"/>
      <c r="H317" s="183">
        <v>58</v>
      </c>
      <c r="I317" s="13"/>
      <c r="J317" s="13"/>
      <c r="K317" s="13"/>
      <c r="L317" s="180"/>
      <c r="M317" s="184"/>
      <c r="N317" s="185"/>
      <c r="O317" s="185"/>
      <c r="P317" s="185"/>
      <c r="Q317" s="185"/>
      <c r="R317" s="185"/>
      <c r="S317" s="185"/>
      <c r="T317" s="18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1" t="s">
        <v>128</v>
      </c>
      <c r="AU317" s="181" t="s">
        <v>83</v>
      </c>
      <c r="AV317" s="13" t="s">
        <v>83</v>
      </c>
      <c r="AW317" s="13" t="s">
        <v>30</v>
      </c>
      <c r="AX317" s="13" t="s">
        <v>81</v>
      </c>
      <c r="AY317" s="181" t="s">
        <v>116</v>
      </c>
    </row>
    <row r="318" s="13" customFormat="1">
      <c r="A318" s="13"/>
      <c r="B318" s="180"/>
      <c r="C318" s="13"/>
      <c r="D318" s="176" t="s">
        <v>128</v>
      </c>
      <c r="E318" s="13"/>
      <c r="F318" s="182" t="s">
        <v>514</v>
      </c>
      <c r="G318" s="13"/>
      <c r="H318" s="183">
        <v>59.159999999999997</v>
      </c>
      <c r="I318" s="13"/>
      <c r="J318" s="13"/>
      <c r="K318" s="13"/>
      <c r="L318" s="180"/>
      <c r="M318" s="184"/>
      <c r="N318" s="185"/>
      <c r="O318" s="185"/>
      <c r="P318" s="185"/>
      <c r="Q318" s="185"/>
      <c r="R318" s="185"/>
      <c r="S318" s="185"/>
      <c r="T318" s="18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1" t="s">
        <v>128</v>
      </c>
      <c r="AU318" s="181" t="s">
        <v>83</v>
      </c>
      <c r="AV318" s="13" t="s">
        <v>83</v>
      </c>
      <c r="AW318" s="13" t="s">
        <v>3</v>
      </c>
      <c r="AX318" s="13" t="s">
        <v>81</v>
      </c>
      <c r="AY318" s="181" t="s">
        <v>116</v>
      </c>
    </row>
    <row r="319" s="2" customFormat="1" ht="24.15" customHeight="1">
      <c r="A319" s="31"/>
      <c r="B319" s="163"/>
      <c r="C319" s="204" t="s">
        <v>515</v>
      </c>
      <c r="D319" s="204" t="s">
        <v>253</v>
      </c>
      <c r="E319" s="205" t="s">
        <v>516</v>
      </c>
      <c r="F319" s="206" t="s">
        <v>517</v>
      </c>
      <c r="G319" s="207" t="s">
        <v>233</v>
      </c>
      <c r="H319" s="208">
        <v>61.200000000000003</v>
      </c>
      <c r="I319" s="209">
        <v>174</v>
      </c>
      <c r="J319" s="209">
        <f>ROUND(I319*H319,2)</f>
        <v>10648.799999999999</v>
      </c>
      <c r="K319" s="206" t="s">
        <v>210</v>
      </c>
      <c r="L319" s="210"/>
      <c r="M319" s="211" t="s">
        <v>1</v>
      </c>
      <c r="N319" s="212" t="s">
        <v>38</v>
      </c>
      <c r="O319" s="172">
        <v>0</v>
      </c>
      <c r="P319" s="172">
        <f>O319*H319</f>
        <v>0</v>
      </c>
      <c r="Q319" s="172">
        <v>0.048300000000000003</v>
      </c>
      <c r="R319" s="172">
        <f>Q319*H319</f>
        <v>2.9559600000000001</v>
      </c>
      <c r="S319" s="172">
        <v>0</v>
      </c>
      <c r="T319" s="173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74" t="s">
        <v>161</v>
      </c>
      <c r="AT319" s="174" t="s">
        <v>253</v>
      </c>
      <c r="AU319" s="174" t="s">
        <v>83</v>
      </c>
      <c r="AY319" s="18" t="s">
        <v>116</v>
      </c>
      <c r="BE319" s="175">
        <f>IF(N319="základní",J319,0)</f>
        <v>10648.799999999999</v>
      </c>
      <c r="BF319" s="175">
        <f>IF(N319="snížená",J319,0)</f>
        <v>0</v>
      </c>
      <c r="BG319" s="175">
        <f>IF(N319="zákl. přenesená",J319,0)</f>
        <v>0</v>
      </c>
      <c r="BH319" s="175">
        <f>IF(N319="sníž. přenesená",J319,0)</f>
        <v>0</v>
      </c>
      <c r="BI319" s="175">
        <f>IF(N319="nulová",J319,0)</f>
        <v>0</v>
      </c>
      <c r="BJ319" s="18" t="s">
        <v>81</v>
      </c>
      <c r="BK319" s="175">
        <f>ROUND(I319*H319,2)</f>
        <v>10648.799999999999</v>
      </c>
      <c r="BL319" s="18" t="s">
        <v>139</v>
      </c>
      <c r="BM319" s="174" t="s">
        <v>518</v>
      </c>
    </row>
    <row r="320" s="2" customFormat="1">
      <c r="A320" s="31"/>
      <c r="B320" s="32"/>
      <c r="C320" s="31"/>
      <c r="D320" s="176" t="s">
        <v>126</v>
      </c>
      <c r="E320" s="31"/>
      <c r="F320" s="177" t="s">
        <v>517</v>
      </c>
      <c r="G320" s="31"/>
      <c r="H320" s="31"/>
      <c r="I320" s="31"/>
      <c r="J320" s="31"/>
      <c r="K320" s="31"/>
      <c r="L320" s="32"/>
      <c r="M320" s="178"/>
      <c r="N320" s="179"/>
      <c r="O320" s="69"/>
      <c r="P320" s="69"/>
      <c r="Q320" s="69"/>
      <c r="R320" s="69"/>
      <c r="S320" s="69"/>
      <c r="T320" s="70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8" t="s">
        <v>126</v>
      </c>
      <c r="AU320" s="18" t="s">
        <v>83</v>
      </c>
    </row>
    <row r="321" s="13" customFormat="1">
      <c r="A321" s="13"/>
      <c r="B321" s="180"/>
      <c r="C321" s="13"/>
      <c r="D321" s="176" t="s">
        <v>128</v>
      </c>
      <c r="E321" s="181" t="s">
        <v>1</v>
      </c>
      <c r="F321" s="182" t="s">
        <v>519</v>
      </c>
      <c r="G321" s="13"/>
      <c r="H321" s="183">
        <v>60</v>
      </c>
      <c r="I321" s="13"/>
      <c r="J321" s="13"/>
      <c r="K321" s="13"/>
      <c r="L321" s="180"/>
      <c r="M321" s="184"/>
      <c r="N321" s="185"/>
      <c r="O321" s="185"/>
      <c r="P321" s="185"/>
      <c r="Q321" s="185"/>
      <c r="R321" s="185"/>
      <c r="S321" s="185"/>
      <c r="T321" s="18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1" t="s">
        <v>128</v>
      </c>
      <c r="AU321" s="181" t="s">
        <v>83</v>
      </c>
      <c r="AV321" s="13" t="s">
        <v>83</v>
      </c>
      <c r="AW321" s="13" t="s">
        <v>30</v>
      </c>
      <c r="AX321" s="13" t="s">
        <v>81</v>
      </c>
      <c r="AY321" s="181" t="s">
        <v>116</v>
      </c>
    </row>
    <row r="322" s="13" customFormat="1">
      <c r="A322" s="13"/>
      <c r="B322" s="180"/>
      <c r="C322" s="13"/>
      <c r="D322" s="176" t="s">
        <v>128</v>
      </c>
      <c r="E322" s="13"/>
      <c r="F322" s="182" t="s">
        <v>520</v>
      </c>
      <c r="G322" s="13"/>
      <c r="H322" s="183">
        <v>61.200000000000003</v>
      </c>
      <c r="I322" s="13"/>
      <c r="J322" s="13"/>
      <c r="K322" s="13"/>
      <c r="L322" s="180"/>
      <c r="M322" s="184"/>
      <c r="N322" s="185"/>
      <c r="O322" s="185"/>
      <c r="P322" s="185"/>
      <c r="Q322" s="185"/>
      <c r="R322" s="185"/>
      <c r="S322" s="185"/>
      <c r="T322" s="18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1" t="s">
        <v>128</v>
      </c>
      <c r="AU322" s="181" t="s">
        <v>83</v>
      </c>
      <c r="AV322" s="13" t="s">
        <v>83</v>
      </c>
      <c r="AW322" s="13" t="s">
        <v>3</v>
      </c>
      <c r="AX322" s="13" t="s">
        <v>81</v>
      </c>
      <c r="AY322" s="181" t="s">
        <v>116</v>
      </c>
    </row>
    <row r="323" s="2" customFormat="1" ht="24.15" customHeight="1">
      <c r="A323" s="31"/>
      <c r="B323" s="163"/>
      <c r="C323" s="204" t="s">
        <v>187</v>
      </c>
      <c r="D323" s="204" t="s">
        <v>253</v>
      </c>
      <c r="E323" s="205" t="s">
        <v>521</v>
      </c>
      <c r="F323" s="206" t="s">
        <v>522</v>
      </c>
      <c r="G323" s="207" t="s">
        <v>233</v>
      </c>
      <c r="H323" s="208">
        <v>2</v>
      </c>
      <c r="I323" s="209">
        <v>511</v>
      </c>
      <c r="J323" s="209">
        <f>ROUND(I323*H323,2)</f>
        <v>1022</v>
      </c>
      <c r="K323" s="206" t="s">
        <v>210</v>
      </c>
      <c r="L323" s="210"/>
      <c r="M323" s="211" t="s">
        <v>1</v>
      </c>
      <c r="N323" s="212" t="s">
        <v>38</v>
      </c>
      <c r="O323" s="172">
        <v>0</v>
      </c>
      <c r="P323" s="172">
        <f>O323*H323</f>
        <v>0</v>
      </c>
      <c r="Q323" s="172">
        <v>0.065670000000000006</v>
      </c>
      <c r="R323" s="172">
        <f>Q323*H323</f>
        <v>0.13134000000000001</v>
      </c>
      <c r="S323" s="172">
        <v>0</v>
      </c>
      <c r="T323" s="173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74" t="s">
        <v>161</v>
      </c>
      <c r="AT323" s="174" t="s">
        <v>253</v>
      </c>
      <c r="AU323" s="174" t="s">
        <v>83</v>
      </c>
      <c r="AY323" s="18" t="s">
        <v>116</v>
      </c>
      <c r="BE323" s="175">
        <f>IF(N323="základní",J323,0)</f>
        <v>1022</v>
      </c>
      <c r="BF323" s="175">
        <f>IF(N323="snížená",J323,0)</f>
        <v>0</v>
      </c>
      <c r="BG323" s="175">
        <f>IF(N323="zákl. přenesená",J323,0)</f>
        <v>0</v>
      </c>
      <c r="BH323" s="175">
        <f>IF(N323="sníž. přenesená",J323,0)</f>
        <v>0</v>
      </c>
      <c r="BI323" s="175">
        <f>IF(N323="nulová",J323,0)</f>
        <v>0</v>
      </c>
      <c r="BJ323" s="18" t="s">
        <v>81</v>
      </c>
      <c r="BK323" s="175">
        <f>ROUND(I323*H323,2)</f>
        <v>1022</v>
      </c>
      <c r="BL323" s="18" t="s">
        <v>139</v>
      </c>
      <c r="BM323" s="174" t="s">
        <v>523</v>
      </c>
    </row>
    <row r="324" s="2" customFormat="1">
      <c r="A324" s="31"/>
      <c r="B324" s="32"/>
      <c r="C324" s="31"/>
      <c r="D324" s="176" t="s">
        <v>126</v>
      </c>
      <c r="E324" s="31"/>
      <c r="F324" s="177" t="s">
        <v>522</v>
      </c>
      <c r="G324" s="31"/>
      <c r="H324" s="31"/>
      <c r="I324" s="31"/>
      <c r="J324" s="31"/>
      <c r="K324" s="31"/>
      <c r="L324" s="32"/>
      <c r="M324" s="178"/>
      <c r="N324" s="179"/>
      <c r="O324" s="69"/>
      <c r="P324" s="69"/>
      <c r="Q324" s="69"/>
      <c r="R324" s="69"/>
      <c r="S324" s="69"/>
      <c r="T324" s="70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8" t="s">
        <v>126</v>
      </c>
      <c r="AU324" s="18" t="s">
        <v>83</v>
      </c>
    </row>
    <row r="325" s="13" customFormat="1">
      <c r="A325" s="13"/>
      <c r="B325" s="180"/>
      <c r="C325" s="13"/>
      <c r="D325" s="176" t="s">
        <v>128</v>
      </c>
      <c r="E325" s="181" t="s">
        <v>1</v>
      </c>
      <c r="F325" s="182" t="s">
        <v>83</v>
      </c>
      <c r="G325" s="13"/>
      <c r="H325" s="183">
        <v>2</v>
      </c>
      <c r="I325" s="13"/>
      <c r="J325" s="13"/>
      <c r="K325" s="13"/>
      <c r="L325" s="180"/>
      <c r="M325" s="184"/>
      <c r="N325" s="185"/>
      <c r="O325" s="185"/>
      <c r="P325" s="185"/>
      <c r="Q325" s="185"/>
      <c r="R325" s="185"/>
      <c r="S325" s="185"/>
      <c r="T325" s="18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1" t="s">
        <v>128</v>
      </c>
      <c r="AU325" s="181" t="s">
        <v>83</v>
      </c>
      <c r="AV325" s="13" t="s">
        <v>83</v>
      </c>
      <c r="AW325" s="13" t="s">
        <v>30</v>
      </c>
      <c r="AX325" s="13" t="s">
        <v>81</v>
      </c>
      <c r="AY325" s="181" t="s">
        <v>116</v>
      </c>
    </row>
    <row r="326" s="2" customFormat="1" ht="24.15" customHeight="1">
      <c r="A326" s="31"/>
      <c r="B326" s="163"/>
      <c r="C326" s="164" t="s">
        <v>524</v>
      </c>
      <c r="D326" s="164" t="s">
        <v>119</v>
      </c>
      <c r="E326" s="165" t="s">
        <v>525</v>
      </c>
      <c r="F326" s="166" t="s">
        <v>526</v>
      </c>
      <c r="G326" s="167" t="s">
        <v>239</v>
      </c>
      <c r="H326" s="168">
        <v>9</v>
      </c>
      <c r="I326" s="169">
        <v>3690</v>
      </c>
      <c r="J326" s="169">
        <f>ROUND(I326*H326,2)</f>
        <v>33210</v>
      </c>
      <c r="K326" s="166" t="s">
        <v>210</v>
      </c>
      <c r="L326" s="32"/>
      <c r="M326" s="170" t="s">
        <v>1</v>
      </c>
      <c r="N326" s="171" t="s">
        <v>38</v>
      </c>
      <c r="O326" s="172">
        <v>1.442</v>
      </c>
      <c r="P326" s="172">
        <f>O326*H326</f>
        <v>12.978</v>
      </c>
      <c r="Q326" s="172">
        <v>2.2563399999999998</v>
      </c>
      <c r="R326" s="172">
        <f>Q326*H326</f>
        <v>20.30706</v>
      </c>
      <c r="S326" s="172">
        <v>0</v>
      </c>
      <c r="T326" s="173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74" t="s">
        <v>139</v>
      </c>
      <c r="AT326" s="174" t="s">
        <v>119</v>
      </c>
      <c r="AU326" s="174" t="s">
        <v>83</v>
      </c>
      <c r="AY326" s="18" t="s">
        <v>116</v>
      </c>
      <c r="BE326" s="175">
        <f>IF(N326="základní",J326,0)</f>
        <v>33210</v>
      </c>
      <c r="BF326" s="175">
        <f>IF(N326="snížená",J326,0)</f>
        <v>0</v>
      </c>
      <c r="BG326" s="175">
        <f>IF(N326="zákl. přenesená",J326,0)</f>
        <v>0</v>
      </c>
      <c r="BH326" s="175">
        <f>IF(N326="sníž. přenesená",J326,0)</f>
        <v>0</v>
      </c>
      <c r="BI326" s="175">
        <f>IF(N326="nulová",J326,0)</f>
        <v>0</v>
      </c>
      <c r="BJ326" s="18" t="s">
        <v>81</v>
      </c>
      <c r="BK326" s="175">
        <f>ROUND(I326*H326,2)</f>
        <v>33210</v>
      </c>
      <c r="BL326" s="18" t="s">
        <v>139</v>
      </c>
      <c r="BM326" s="174" t="s">
        <v>527</v>
      </c>
    </row>
    <row r="327" s="2" customFormat="1">
      <c r="A327" s="31"/>
      <c r="B327" s="32"/>
      <c r="C327" s="31"/>
      <c r="D327" s="176" t="s">
        <v>126</v>
      </c>
      <c r="E327" s="31"/>
      <c r="F327" s="177" t="s">
        <v>528</v>
      </c>
      <c r="G327" s="31"/>
      <c r="H327" s="31"/>
      <c r="I327" s="31"/>
      <c r="J327" s="31"/>
      <c r="K327" s="31"/>
      <c r="L327" s="32"/>
      <c r="M327" s="178"/>
      <c r="N327" s="179"/>
      <c r="O327" s="69"/>
      <c r="P327" s="69"/>
      <c r="Q327" s="69"/>
      <c r="R327" s="69"/>
      <c r="S327" s="69"/>
      <c r="T327" s="70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8" t="s">
        <v>126</v>
      </c>
      <c r="AU327" s="18" t="s">
        <v>83</v>
      </c>
    </row>
    <row r="328" s="13" customFormat="1">
      <c r="A328" s="13"/>
      <c r="B328" s="180"/>
      <c r="C328" s="13"/>
      <c r="D328" s="176" t="s">
        <v>128</v>
      </c>
      <c r="E328" s="181" t="s">
        <v>1</v>
      </c>
      <c r="F328" s="182" t="s">
        <v>529</v>
      </c>
      <c r="G328" s="13"/>
      <c r="H328" s="183">
        <v>9</v>
      </c>
      <c r="I328" s="13"/>
      <c r="J328" s="13"/>
      <c r="K328" s="13"/>
      <c r="L328" s="180"/>
      <c r="M328" s="184"/>
      <c r="N328" s="185"/>
      <c r="O328" s="185"/>
      <c r="P328" s="185"/>
      <c r="Q328" s="185"/>
      <c r="R328" s="185"/>
      <c r="S328" s="185"/>
      <c r="T328" s="18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1" t="s">
        <v>128</v>
      </c>
      <c r="AU328" s="181" t="s">
        <v>83</v>
      </c>
      <c r="AV328" s="13" t="s">
        <v>83</v>
      </c>
      <c r="AW328" s="13" t="s">
        <v>30</v>
      </c>
      <c r="AX328" s="13" t="s">
        <v>73</v>
      </c>
      <c r="AY328" s="181" t="s">
        <v>116</v>
      </c>
    </row>
    <row r="329" s="14" customFormat="1">
      <c r="A329" s="14"/>
      <c r="B329" s="191"/>
      <c r="C329" s="14"/>
      <c r="D329" s="176" t="s">
        <v>128</v>
      </c>
      <c r="E329" s="192" t="s">
        <v>1</v>
      </c>
      <c r="F329" s="193" t="s">
        <v>220</v>
      </c>
      <c r="G329" s="14"/>
      <c r="H329" s="194">
        <v>9</v>
      </c>
      <c r="I329" s="14"/>
      <c r="J329" s="14"/>
      <c r="K329" s="14"/>
      <c r="L329" s="191"/>
      <c r="M329" s="195"/>
      <c r="N329" s="196"/>
      <c r="O329" s="196"/>
      <c r="P329" s="196"/>
      <c r="Q329" s="196"/>
      <c r="R329" s="196"/>
      <c r="S329" s="196"/>
      <c r="T329" s="19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2" t="s">
        <v>128</v>
      </c>
      <c r="AU329" s="192" t="s">
        <v>83</v>
      </c>
      <c r="AV329" s="14" t="s">
        <v>139</v>
      </c>
      <c r="AW329" s="14" t="s">
        <v>30</v>
      </c>
      <c r="AX329" s="14" t="s">
        <v>81</v>
      </c>
      <c r="AY329" s="192" t="s">
        <v>116</v>
      </c>
    </row>
    <row r="330" s="2" customFormat="1" ht="16.5" customHeight="1">
      <c r="A330" s="31"/>
      <c r="B330" s="163"/>
      <c r="C330" s="164" t="s">
        <v>513</v>
      </c>
      <c r="D330" s="164" t="s">
        <v>119</v>
      </c>
      <c r="E330" s="165" t="s">
        <v>530</v>
      </c>
      <c r="F330" s="166" t="s">
        <v>531</v>
      </c>
      <c r="G330" s="167" t="s">
        <v>233</v>
      </c>
      <c r="H330" s="168">
        <v>29</v>
      </c>
      <c r="I330" s="169">
        <v>77.599999999999994</v>
      </c>
      <c r="J330" s="169">
        <f>ROUND(I330*H330,2)</f>
        <v>2250.4000000000001</v>
      </c>
      <c r="K330" s="166" t="s">
        <v>210</v>
      </c>
      <c r="L330" s="32"/>
      <c r="M330" s="170" t="s">
        <v>1</v>
      </c>
      <c r="N330" s="171" t="s">
        <v>38</v>
      </c>
      <c r="O330" s="172">
        <v>0.155</v>
      </c>
      <c r="P330" s="172">
        <f>O330*H330</f>
        <v>4.4950000000000001</v>
      </c>
      <c r="Q330" s="172">
        <v>0</v>
      </c>
      <c r="R330" s="172">
        <f>Q330*H330</f>
        <v>0</v>
      </c>
      <c r="S330" s="172">
        <v>0</v>
      </c>
      <c r="T330" s="173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74" t="s">
        <v>139</v>
      </c>
      <c r="AT330" s="174" t="s">
        <v>119</v>
      </c>
      <c r="AU330" s="174" t="s">
        <v>83</v>
      </c>
      <c r="AY330" s="18" t="s">
        <v>116</v>
      </c>
      <c r="BE330" s="175">
        <f>IF(N330="základní",J330,0)</f>
        <v>2250.4000000000001</v>
      </c>
      <c r="BF330" s="175">
        <f>IF(N330="snížená",J330,0)</f>
        <v>0</v>
      </c>
      <c r="BG330" s="175">
        <f>IF(N330="zákl. přenesená",J330,0)</f>
        <v>0</v>
      </c>
      <c r="BH330" s="175">
        <f>IF(N330="sníž. přenesená",J330,0)</f>
        <v>0</v>
      </c>
      <c r="BI330" s="175">
        <f>IF(N330="nulová",J330,0)</f>
        <v>0</v>
      </c>
      <c r="BJ330" s="18" t="s">
        <v>81</v>
      </c>
      <c r="BK330" s="175">
        <f>ROUND(I330*H330,2)</f>
        <v>2250.4000000000001</v>
      </c>
      <c r="BL330" s="18" t="s">
        <v>139</v>
      </c>
      <c r="BM330" s="174" t="s">
        <v>532</v>
      </c>
    </row>
    <row r="331" s="2" customFormat="1">
      <c r="A331" s="31"/>
      <c r="B331" s="32"/>
      <c r="C331" s="31"/>
      <c r="D331" s="176" t="s">
        <v>126</v>
      </c>
      <c r="E331" s="31"/>
      <c r="F331" s="177" t="s">
        <v>533</v>
      </c>
      <c r="G331" s="31"/>
      <c r="H331" s="31"/>
      <c r="I331" s="31"/>
      <c r="J331" s="31"/>
      <c r="K331" s="31"/>
      <c r="L331" s="32"/>
      <c r="M331" s="178"/>
      <c r="N331" s="179"/>
      <c r="O331" s="69"/>
      <c r="P331" s="69"/>
      <c r="Q331" s="69"/>
      <c r="R331" s="69"/>
      <c r="S331" s="69"/>
      <c r="T331" s="70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T331" s="18" t="s">
        <v>126</v>
      </c>
      <c r="AU331" s="18" t="s">
        <v>83</v>
      </c>
    </row>
    <row r="332" s="13" customFormat="1">
      <c r="A332" s="13"/>
      <c r="B332" s="180"/>
      <c r="C332" s="13"/>
      <c r="D332" s="176" t="s">
        <v>128</v>
      </c>
      <c r="E332" s="181" t="s">
        <v>1</v>
      </c>
      <c r="F332" s="182" t="s">
        <v>534</v>
      </c>
      <c r="G332" s="13"/>
      <c r="H332" s="183">
        <v>29</v>
      </c>
      <c r="I332" s="13"/>
      <c r="J332" s="13"/>
      <c r="K332" s="13"/>
      <c r="L332" s="180"/>
      <c r="M332" s="184"/>
      <c r="N332" s="185"/>
      <c r="O332" s="185"/>
      <c r="P332" s="185"/>
      <c r="Q332" s="185"/>
      <c r="R332" s="185"/>
      <c r="S332" s="185"/>
      <c r="T332" s="18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1" t="s">
        <v>128</v>
      </c>
      <c r="AU332" s="181" t="s">
        <v>83</v>
      </c>
      <c r="AV332" s="13" t="s">
        <v>83</v>
      </c>
      <c r="AW332" s="13" t="s">
        <v>30</v>
      </c>
      <c r="AX332" s="13" t="s">
        <v>81</v>
      </c>
      <c r="AY332" s="181" t="s">
        <v>116</v>
      </c>
    </row>
    <row r="333" s="2" customFormat="1" ht="24.15" customHeight="1">
      <c r="A333" s="31"/>
      <c r="B333" s="163"/>
      <c r="C333" s="164" t="s">
        <v>535</v>
      </c>
      <c r="D333" s="164" t="s">
        <v>119</v>
      </c>
      <c r="E333" s="165" t="s">
        <v>536</v>
      </c>
      <c r="F333" s="166" t="s">
        <v>537</v>
      </c>
      <c r="G333" s="167" t="s">
        <v>392</v>
      </c>
      <c r="H333" s="168">
        <v>1</v>
      </c>
      <c r="I333" s="169">
        <v>447</v>
      </c>
      <c r="J333" s="169">
        <f>ROUND(I333*H333,2)</f>
        <v>447</v>
      </c>
      <c r="K333" s="166" t="s">
        <v>210</v>
      </c>
      <c r="L333" s="32"/>
      <c r="M333" s="170" t="s">
        <v>1</v>
      </c>
      <c r="N333" s="171" t="s">
        <v>38</v>
      </c>
      <c r="O333" s="172">
        <v>0.55700000000000005</v>
      </c>
      <c r="P333" s="172">
        <f>O333*H333</f>
        <v>0.55700000000000005</v>
      </c>
      <c r="Q333" s="172">
        <v>0</v>
      </c>
      <c r="R333" s="172">
        <f>Q333*H333</f>
        <v>0</v>
      </c>
      <c r="S333" s="172">
        <v>0.082000000000000003</v>
      </c>
      <c r="T333" s="173">
        <f>S333*H333</f>
        <v>0.082000000000000003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74" t="s">
        <v>139</v>
      </c>
      <c r="AT333" s="174" t="s">
        <v>119</v>
      </c>
      <c r="AU333" s="174" t="s">
        <v>83</v>
      </c>
      <c r="AY333" s="18" t="s">
        <v>116</v>
      </c>
      <c r="BE333" s="175">
        <f>IF(N333="základní",J333,0)</f>
        <v>447</v>
      </c>
      <c r="BF333" s="175">
        <f>IF(N333="snížená",J333,0)</f>
        <v>0</v>
      </c>
      <c r="BG333" s="175">
        <f>IF(N333="zákl. přenesená",J333,0)</f>
        <v>0</v>
      </c>
      <c r="BH333" s="175">
        <f>IF(N333="sníž. přenesená",J333,0)</f>
        <v>0</v>
      </c>
      <c r="BI333" s="175">
        <f>IF(N333="nulová",J333,0)</f>
        <v>0</v>
      </c>
      <c r="BJ333" s="18" t="s">
        <v>81</v>
      </c>
      <c r="BK333" s="175">
        <f>ROUND(I333*H333,2)</f>
        <v>447</v>
      </c>
      <c r="BL333" s="18" t="s">
        <v>139</v>
      </c>
      <c r="BM333" s="174" t="s">
        <v>538</v>
      </c>
    </row>
    <row r="334" s="2" customFormat="1">
      <c r="A334" s="31"/>
      <c r="B334" s="32"/>
      <c r="C334" s="31"/>
      <c r="D334" s="176" t="s">
        <v>126</v>
      </c>
      <c r="E334" s="31"/>
      <c r="F334" s="177" t="s">
        <v>539</v>
      </c>
      <c r="G334" s="31"/>
      <c r="H334" s="31"/>
      <c r="I334" s="31"/>
      <c r="J334" s="31"/>
      <c r="K334" s="31"/>
      <c r="L334" s="32"/>
      <c r="M334" s="178"/>
      <c r="N334" s="179"/>
      <c r="O334" s="69"/>
      <c r="P334" s="69"/>
      <c r="Q334" s="69"/>
      <c r="R334" s="69"/>
      <c r="S334" s="69"/>
      <c r="T334" s="70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T334" s="18" t="s">
        <v>126</v>
      </c>
      <c r="AU334" s="18" t="s">
        <v>83</v>
      </c>
    </row>
    <row r="335" s="13" customFormat="1">
      <c r="A335" s="13"/>
      <c r="B335" s="180"/>
      <c r="C335" s="13"/>
      <c r="D335" s="176" t="s">
        <v>128</v>
      </c>
      <c r="E335" s="181" t="s">
        <v>1</v>
      </c>
      <c r="F335" s="182" t="s">
        <v>540</v>
      </c>
      <c r="G335" s="13"/>
      <c r="H335" s="183">
        <v>1</v>
      </c>
      <c r="I335" s="13"/>
      <c r="J335" s="13"/>
      <c r="K335" s="13"/>
      <c r="L335" s="180"/>
      <c r="M335" s="184"/>
      <c r="N335" s="185"/>
      <c r="O335" s="185"/>
      <c r="P335" s="185"/>
      <c r="Q335" s="185"/>
      <c r="R335" s="185"/>
      <c r="S335" s="185"/>
      <c r="T335" s="18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1" t="s">
        <v>128</v>
      </c>
      <c r="AU335" s="181" t="s">
        <v>83</v>
      </c>
      <c r="AV335" s="13" t="s">
        <v>83</v>
      </c>
      <c r="AW335" s="13" t="s">
        <v>30</v>
      </c>
      <c r="AX335" s="13" t="s">
        <v>81</v>
      </c>
      <c r="AY335" s="181" t="s">
        <v>116</v>
      </c>
    </row>
    <row r="336" s="12" customFormat="1" ht="22.8" customHeight="1">
      <c r="A336" s="12"/>
      <c r="B336" s="151"/>
      <c r="C336" s="12"/>
      <c r="D336" s="152" t="s">
        <v>72</v>
      </c>
      <c r="E336" s="161" t="s">
        <v>541</v>
      </c>
      <c r="F336" s="161" t="s">
        <v>542</v>
      </c>
      <c r="G336" s="12"/>
      <c r="H336" s="12"/>
      <c r="I336" s="12"/>
      <c r="J336" s="162">
        <f>BK336</f>
        <v>400723.65000000002</v>
      </c>
      <c r="K336" s="12"/>
      <c r="L336" s="151"/>
      <c r="M336" s="155"/>
      <c r="N336" s="156"/>
      <c r="O336" s="156"/>
      <c r="P336" s="157">
        <f>SUM(P337:P370)</f>
        <v>37.110275999999999</v>
      </c>
      <c r="Q336" s="156"/>
      <c r="R336" s="157">
        <f>SUM(R337:R370)</f>
        <v>0</v>
      </c>
      <c r="S336" s="156"/>
      <c r="T336" s="158">
        <f>SUM(T337:T370)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52" t="s">
        <v>81</v>
      </c>
      <c r="AT336" s="159" t="s">
        <v>72</v>
      </c>
      <c r="AU336" s="159" t="s">
        <v>81</v>
      </c>
      <c r="AY336" s="152" t="s">
        <v>116</v>
      </c>
      <c r="BK336" s="160">
        <f>SUM(BK337:BK370)</f>
        <v>400723.65000000002</v>
      </c>
    </row>
    <row r="337" s="2" customFormat="1" ht="21.75" customHeight="1">
      <c r="A337" s="31"/>
      <c r="B337" s="163"/>
      <c r="C337" s="164" t="s">
        <v>519</v>
      </c>
      <c r="D337" s="164" t="s">
        <v>119</v>
      </c>
      <c r="E337" s="165" t="s">
        <v>543</v>
      </c>
      <c r="F337" s="166" t="s">
        <v>544</v>
      </c>
      <c r="G337" s="167" t="s">
        <v>256</v>
      </c>
      <c r="H337" s="168">
        <v>155.16399999999999</v>
      </c>
      <c r="I337" s="169">
        <v>52.399999999999999</v>
      </c>
      <c r="J337" s="169">
        <f>ROUND(I337*H337,2)</f>
        <v>8130.5900000000001</v>
      </c>
      <c r="K337" s="166" t="s">
        <v>210</v>
      </c>
      <c r="L337" s="32"/>
      <c r="M337" s="170" t="s">
        <v>1</v>
      </c>
      <c r="N337" s="171" t="s">
        <v>38</v>
      </c>
      <c r="O337" s="172">
        <v>0.029999999999999999</v>
      </c>
      <c r="P337" s="172">
        <f>O337*H337</f>
        <v>4.6549199999999997</v>
      </c>
      <c r="Q337" s="172">
        <v>0</v>
      </c>
      <c r="R337" s="172">
        <f>Q337*H337</f>
        <v>0</v>
      </c>
      <c r="S337" s="172">
        <v>0</v>
      </c>
      <c r="T337" s="17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74" t="s">
        <v>139</v>
      </c>
      <c r="AT337" s="174" t="s">
        <v>119</v>
      </c>
      <c r="AU337" s="174" t="s">
        <v>83</v>
      </c>
      <c r="AY337" s="18" t="s">
        <v>116</v>
      </c>
      <c r="BE337" s="175">
        <f>IF(N337="základní",J337,0)</f>
        <v>8130.5900000000001</v>
      </c>
      <c r="BF337" s="175">
        <f>IF(N337="snížená",J337,0)</f>
        <v>0</v>
      </c>
      <c r="BG337" s="175">
        <f>IF(N337="zákl. přenesená",J337,0)</f>
        <v>0</v>
      </c>
      <c r="BH337" s="175">
        <f>IF(N337="sníž. přenesená",J337,0)</f>
        <v>0</v>
      </c>
      <c r="BI337" s="175">
        <f>IF(N337="nulová",J337,0)</f>
        <v>0</v>
      </c>
      <c r="BJ337" s="18" t="s">
        <v>81</v>
      </c>
      <c r="BK337" s="175">
        <f>ROUND(I337*H337,2)</f>
        <v>8130.5900000000001</v>
      </c>
      <c r="BL337" s="18" t="s">
        <v>139</v>
      </c>
      <c r="BM337" s="174" t="s">
        <v>545</v>
      </c>
    </row>
    <row r="338" s="2" customFormat="1">
      <c r="A338" s="31"/>
      <c r="B338" s="32"/>
      <c r="C338" s="31"/>
      <c r="D338" s="176" t="s">
        <v>126</v>
      </c>
      <c r="E338" s="31"/>
      <c r="F338" s="177" t="s">
        <v>546</v>
      </c>
      <c r="G338" s="31"/>
      <c r="H338" s="31"/>
      <c r="I338" s="31"/>
      <c r="J338" s="31"/>
      <c r="K338" s="31"/>
      <c r="L338" s="32"/>
      <c r="M338" s="178"/>
      <c r="N338" s="179"/>
      <c r="O338" s="69"/>
      <c r="P338" s="69"/>
      <c r="Q338" s="69"/>
      <c r="R338" s="69"/>
      <c r="S338" s="69"/>
      <c r="T338" s="70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8" t="s">
        <v>126</v>
      </c>
      <c r="AU338" s="18" t="s">
        <v>83</v>
      </c>
    </row>
    <row r="339" s="13" customFormat="1">
      <c r="A339" s="13"/>
      <c r="B339" s="180"/>
      <c r="C339" s="13"/>
      <c r="D339" s="176" t="s">
        <v>128</v>
      </c>
      <c r="E339" s="181" t="s">
        <v>1</v>
      </c>
      <c r="F339" s="182" t="s">
        <v>547</v>
      </c>
      <c r="G339" s="13"/>
      <c r="H339" s="183">
        <v>94.400000000000006</v>
      </c>
      <c r="I339" s="13"/>
      <c r="J339" s="13"/>
      <c r="K339" s="13"/>
      <c r="L339" s="180"/>
      <c r="M339" s="184"/>
      <c r="N339" s="185"/>
      <c r="O339" s="185"/>
      <c r="P339" s="185"/>
      <c r="Q339" s="185"/>
      <c r="R339" s="185"/>
      <c r="S339" s="185"/>
      <c r="T339" s="18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1" t="s">
        <v>128</v>
      </c>
      <c r="AU339" s="181" t="s">
        <v>83</v>
      </c>
      <c r="AV339" s="13" t="s">
        <v>83</v>
      </c>
      <c r="AW339" s="13" t="s">
        <v>30</v>
      </c>
      <c r="AX339" s="13" t="s">
        <v>73</v>
      </c>
      <c r="AY339" s="181" t="s">
        <v>116</v>
      </c>
    </row>
    <row r="340" s="13" customFormat="1">
      <c r="A340" s="13"/>
      <c r="B340" s="180"/>
      <c r="C340" s="13"/>
      <c r="D340" s="176" t="s">
        <v>128</v>
      </c>
      <c r="E340" s="181" t="s">
        <v>1</v>
      </c>
      <c r="F340" s="182" t="s">
        <v>548</v>
      </c>
      <c r="G340" s="13"/>
      <c r="H340" s="183">
        <v>46.508000000000003</v>
      </c>
      <c r="I340" s="13"/>
      <c r="J340" s="13"/>
      <c r="K340" s="13"/>
      <c r="L340" s="180"/>
      <c r="M340" s="184"/>
      <c r="N340" s="185"/>
      <c r="O340" s="185"/>
      <c r="P340" s="185"/>
      <c r="Q340" s="185"/>
      <c r="R340" s="185"/>
      <c r="S340" s="185"/>
      <c r="T340" s="18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1" t="s">
        <v>128</v>
      </c>
      <c r="AU340" s="181" t="s">
        <v>83</v>
      </c>
      <c r="AV340" s="13" t="s">
        <v>83</v>
      </c>
      <c r="AW340" s="13" t="s">
        <v>30</v>
      </c>
      <c r="AX340" s="13" t="s">
        <v>73</v>
      </c>
      <c r="AY340" s="181" t="s">
        <v>116</v>
      </c>
    </row>
    <row r="341" s="13" customFormat="1">
      <c r="A341" s="13"/>
      <c r="B341" s="180"/>
      <c r="C341" s="13"/>
      <c r="D341" s="176" t="s">
        <v>128</v>
      </c>
      <c r="E341" s="181" t="s">
        <v>1</v>
      </c>
      <c r="F341" s="182" t="s">
        <v>549</v>
      </c>
      <c r="G341" s="13"/>
      <c r="H341" s="183">
        <v>14.256</v>
      </c>
      <c r="I341" s="13"/>
      <c r="J341" s="13"/>
      <c r="K341" s="13"/>
      <c r="L341" s="180"/>
      <c r="M341" s="184"/>
      <c r="N341" s="185"/>
      <c r="O341" s="185"/>
      <c r="P341" s="185"/>
      <c r="Q341" s="185"/>
      <c r="R341" s="185"/>
      <c r="S341" s="185"/>
      <c r="T341" s="18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1" t="s">
        <v>128</v>
      </c>
      <c r="AU341" s="181" t="s">
        <v>83</v>
      </c>
      <c r="AV341" s="13" t="s">
        <v>83</v>
      </c>
      <c r="AW341" s="13" t="s">
        <v>30</v>
      </c>
      <c r="AX341" s="13" t="s">
        <v>73</v>
      </c>
      <c r="AY341" s="181" t="s">
        <v>116</v>
      </c>
    </row>
    <row r="342" s="14" customFormat="1">
      <c r="A342" s="14"/>
      <c r="B342" s="191"/>
      <c r="C342" s="14"/>
      <c r="D342" s="176" t="s">
        <v>128</v>
      </c>
      <c r="E342" s="192" t="s">
        <v>191</v>
      </c>
      <c r="F342" s="193" t="s">
        <v>220</v>
      </c>
      <c r="G342" s="14"/>
      <c r="H342" s="194">
        <v>155.16400000000002</v>
      </c>
      <c r="I342" s="14"/>
      <c r="J342" s="14"/>
      <c r="K342" s="14"/>
      <c r="L342" s="191"/>
      <c r="M342" s="195"/>
      <c r="N342" s="196"/>
      <c r="O342" s="196"/>
      <c r="P342" s="196"/>
      <c r="Q342" s="196"/>
      <c r="R342" s="196"/>
      <c r="S342" s="196"/>
      <c r="T342" s="19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2" t="s">
        <v>128</v>
      </c>
      <c r="AU342" s="192" t="s">
        <v>83</v>
      </c>
      <c r="AV342" s="14" t="s">
        <v>139</v>
      </c>
      <c r="AW342" s="14" t="s">
        <v>30</v>
      </c>
      <c r="AX342" s="14" t="s">
        <v>81</v>
      </c>
      <c r="AY342" s="192" t="s">
        <v>116</v>
      </c>
    </row>
    <row r="343" s="2" customFormat="1" ht="24.15" customHeight="1">
      <c r="A343" s="31"/>
      <c r="B343" s="163"/>
      <c r="C343" s="164" t="s">
        <v>550</v>
      </c>
      <c r="D343" s="164" t="s">
        <v>119</v>
      </c>
      <c r="E343" s="165" t="s">
        <v>551</v>
      </c>
      <c r="F343" s="166" t="s">
        <v>552</v>
      </c>
      <c r="G343" s="167" t="s">
        <v>256</v>
      </c>
      <c r="H343" s="168">
        <v>1396.4760000000001</v>
      </c>
      <c r="I343" s="169">
        <v>12.4</v>
      </c>
      <c r="J343" s="169">
        <f>ROUND(I343*H343,2)</f>
        <v>17316.299999999999</v>
      </c>
      <c r="K343" s="166" t="s">
        <v>210</v>
      </c>
      <c r="L343" s="32"/>
      <c r="M343" s="170" t="s">
        <v>1</v>
      </c>
      <c r="N343" s="171" t="s">
        <v>38</v>
      </c>
      <c r="O343" s="172">
        <v>0.002</v>
      </c>
      <c r="P343" s="172">
        <f>O343*H343</f>
        <v>2.7929520000000001</v>
      </c>
      <c r="Q343" s="172">
        <v>0</v>
      </c>
      <c r="R343" s="172">
        <f>Q343*H343</f>
        <v>0</v>
      </c>
      <c r="S343" s="172">
        <v>0</v>
      </c>
      <c r="T343" s="17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74" t="s">
        <v>139</v>
      </c>
      <c r="AT343" s="174" t="s">
        <v>119</v>
      </c>
      <c r="AU343" s="174" t="s">
        <v>83</v>
      </c>
      <c r="AY343" s="18" t="s">
        <v>116</v>
      </c>
      <c r="BE343" s="175">
        <f>IF(N343="základní",J343,0)</f>
        <v>17316.299999999999</v>
      </c>
      <c r="BF343" s="175">
        <f>IF(N343="snížená",J343,0)</f>
        <v>0</v>
      </c>
      <c r="BG343" s="175">
        <f>IF(N343="zákl. přenesená",J343,0)</f>
        <v>0</v>
      </c>
      <c r="BH343" s="175">
        <f>IF(N343="sníž. přenesená",J343,0)</f>
        <v>0</v>
      </c>
      <c r="BI343" s="175">
        <f>IF(N343="nulová",J343,0)</f>
        <v>0</v>
      </c>
      <c r="BJ343" s="18" t="s">
        <v>81</v>
      </c>
      <c r="BK343" s="175">
        <f>ROUND(I343*H343,2)</f>
        <v>17316.299999999999</v>
      </c>
      <c r="BL343" s="18" t="s">
        <v>139</v>
      </c>
      <c r="BM343" s="174" t="s">
        <v>553</v>
      </c>
    </row>
    <row r="344" s="2" customFormat="1">
      <c r="A344" s="31"/>
      <c r="B344" s="32"/>
      <c r="C344" s="31"/>
      <c r="D344" s="176" t="s">
        <v>126</v>
      </c>
      <c r="E344" s="31"/>
      <c r="F344" s="177" t="s">
        <v>554</v>
      </c>
      <c r="G344" s="31"/>
      <c r="H344" s="31"/>
      <c r="I344" s="31"/>
      <c r="J344" s="31"/>
      <c r="K344" s="31"/>
      <c r="L344" s="32"/>
      <c r="M344" s="178"/>
      <c r="N344" s="179"/>
      <c r="O344" s="69"/>
      <c r="P344" s="69"/>
      <c r="Q344" s="69"/>
      <c r="R344" s="69"/>
      <c r="S344" s="69"/>
      <c r="T344" s="70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8" t="s">
        <v>126</v>
      </c>
      <c r="AU344" s="18" t="s">
        <v>83</v>
      </c>
    </row>
    <row r="345" s="13" customFormat="1">
      <c r="A345" s="13"/>
      <c r="B345" s="180"/>
      <c r="C345" s="13"/>
      <c r="D345" s="176" t="s">
        <v>128</v>
      </c>
      <c r="E345" s="181" t="s">
        <v>1</v>
      </c>
      <c r="F345" s="182" t="s">
        <v>555</v>
      </c>
      <c r="G345" s="13"/>
      <c r="H345" s="183">
        <v>1396.4760000000001</v>
      </c>
      <c r="I345" s="13"/>
      <c r="J345" s="13"/>
      <c r="K345" s="13"/>
      <c r="L345" s="180"/>
      <c r="M345" s="184"/>
      <c r="N345" s="185"/>
      <c r="O345" s="185"/>
      <c r="P345" s="185"/>
      <c r="Q345" s="185"/>
      <c r="R345" s="185"/>
      <c r="S345" s="185"/>
      <c r="T345" s="18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1" t="s">
        <v>128</v>
      </c>
      <c r="AU345" s="181" t="s">
        <v>83</v>
      </c>
      <c r="AV345" s="13" t="s">
        <v>83</v>
      </c>
      <c r="AW345" s="13" t="s">
        <v>30</v>
      </c>
      <c r="AX345" s="13" t="s">
        <v>81</v>
      </c>
      <c r="AY345" s="181" t="s">
        <v>116</v>
      </c>
    </row>
    <row r="346" s="2" customFormat="1" ht="21.75" customHeight="1">
      <c r="A346" s="31"/>
      <c r="B346" s="163"/>
      <c r="C346" s="164" t="s">
        <v>556</v>
      </c>
      <c r="D346" s="164" t="s">
        <v>119</v>
      </c>
      <c r="E346" s="165" t="s">
        <v>557</v>
      </c>
      <c r="F346" s="166" t="s">
        <v>558</v>
      </c>
      <c r="G346" s="167" t="s">
        <v>256</v>
      </c>
      <c r="H346" s="168">
        <v>22.896000000000001</v>
      </c>
      <c r="I346" s="169">
        <v>59</v>
      </c>
      <c r="J346" s="169">
        <f>ROUND(I346*H346,2)</f>
        <v>1350.8599999999999</v>
      </c>
      <c r="K346" s="166" t="s">
        <v>210</v>
      </c>
      <c r="L346" s="32"/>
      <c r="M346" s="170" t="s">
        <v>1</v>
      </c>
      <c r="N346" s="171" t="s">
        <v>38</v>
      </c>
      <c r="O346" s="172">
        <v>0.032000000000000001</v>
      </c>
      <c r="P346" s="172">
        <f>O346*H346</f>
        <v>0.73267199999999999</v>
      </c>
      <c r="Q346" s="172">
        <v>0</v>
      </c>
      <c r="R346" s="172">
        <f>Q346*H346</f>
        <v>0</v>
      </c>
      <c r="S346" s="172">
        <v>0</v>
      </c>
      <c r="T346" s="17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74" t="s">
        <v>139</v>
      </c>
      <c r="AT346" s="174" t="s">
        <v>119</v>
      </c>
      <c r="AU346" s="174" t="s">
        <v>83</v>
      </c>
      <c r="AY346" s="18" t="s">
        <v>116</v>
      </c>
      <c r="BE346" s="175">
        <f>IF(N346="základní",J346,0)</f>
        <v>1350.8599999999999</v>
      </c>
      <c r="BF346" s="175">
        <f>IF(N346="snížená",J346,0)</f>
        <v>0</v>
      </c>
      <c r="BG346" s="175">
        <f>IF(N346="zákl. přenesená",J346,0)</f>
        <v>0</v>
      </c>
      <c r="BH346" s="175">
        <f>IF(N346="sníž. přenesená",J346,0)</f>
        <v>0</v>
      </c>
      <c r="BI346" s="175">
        <f>IF(N346="nulová",J346,0)</f>
        <v>0</v>
      </c>
      <c r="BJ346" s="18" t="s">
        <v>81</v>
      </c>
      <c r="BK346" s="175">
        <f>ROUND(I346*H346,2)</f>
        <v>1350.8599999999999</v>
      </c>
      <c r="BL346" s="18" t="s">
        <v>139</v>
      </c>
      <c r="BM346" s="174" t="s">
        <v>559</v>
      </c>
    </row>
    <row r="347" s="2" customFormat="1">
      <c r="A347" s="31"/>
      <c r="B347" s="32"/>
      <c r="C347" s="31"/>
      <c r="D347" s="176" t="s">
        <v>126</v>
      </c>
      <c r="E347" s="31"/>
      <c r="F347" s="177" t="s">
        <v>560</v>
      </c>
      <c r="G347" s="31"/>
      <c r="H347" s="31"/>
      <c r="I347" s="31"/>
      <c r="J347" s="31"/>
      <c r="K347" s="31"/>
      <c r="L347" s="32"/>
      <c r="M347" s="178"/>
      <c r="N347" s="179"/>
      <c r="O347" s="69"/>
      <c r="P347" s="69"/>
      <c r="Q347" s="69"/>
      <c r="R347" s="69"/>
      <c r="S347" s="69"/>
      <c r="T347" s="70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8" t="s">
        <v>126</v>
      </c>
      <c r="AU347" s="18" t="s">
        <v>83</v>
      </c>
    </row>
    <row r="348" s="13" customFormat="1">
      <c r="A348" s="13"/>
      <c r="B348" s="180"/>
      <c r="C348" s="13"/>
      <c r="D348" s="176" t="s">
        <v>128</v>
      </c>
      <c r="E348" s="181" t="s">
        <v>1</v>
      </c>
      <c r="F348" s="182" t="s">
        <v>561</v>
      </c>
      <c r="G348" s="13"/>
      <c r="H348" s="183">
        <v>5.04</v>
      </c>
      <c r="I348" s="13"/>
      <c r="J348" s="13"/>
      <c r="K348" s="13"/>
      <c r="L348" s="180"/>
      <c r="M348" s="184"/>
      <c r="N348" s="185"/>
      <c r="O348" s="185"/>
      <c r="P348" s="185"/>
      <c r="Q348" s="185"/>
      <c r="R348" s="185"/>
      <c r="S348" s="185"/>
      <c r="T348" s="18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1" t="s">
        <v>128</v>
      </c>
      <c r="AU348" s="181" t="s">
        <v>83</v>
      </c>
      <c r="AV348" s="13" t="s">
        <v>83</v>
      </c>
      <c r="AW348" s="13" t="s">
        <v>30</v>
      </c>
      <c r="AX348" s="13" t="s">
        <v>73</v>
      </c>
      <c r="AY348" s="181" t="s">
        <v>116</v>
      </c>
    </row>
    <row r="349" s="13" customFormat="1">
      <c r="A349" s="13"/>
      <c r="B349" s="180"/>
      <c r="C349" s="13"/>
      <c r="D349" s="176" t="s">
        <v>128</v>
      </c>
      <c r="E349" s="181" t="s">
        <v>1</v>
      </c>
      <c r="F349" s="182" t="s">
        <v>562</v>
      </c>
      <c r="G349" s="13"/>
      <c r="H349" s="183">
        <v>17.856000000000002</v>
      </c>
      <c r="I349" s="13"/>
      <c r="J349" s="13"/>
      <c r="K349" s="13"/>
      <c r="L349" s="180"/>
      <c r="M349" s="184"/>
      <c r="N349" s="185"/>
      <c r="O349" s="185"/>
      <c r="P349" s="185"/>
      <c r="Q349" s="185"/>
      <c r="R349" s="185"/>
      <c r="S349" s="185"/>
      <c r="T349" s="18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1" t="s">
        <v>128</v>
      </c>
      <c r="AU349" s="181" t="s">
        <v>83</v>
      </c>
      <c r="AV349" s="13" t="s">
        <v>83</v>
      </c>
      <c r="AW349" s="13" t="s">
        <v>30</v>
      </c>
      <c r="AX349" s="13" t="s">
        <v>73</v>
      </c>
      <c r="AY349" s="181" t="s">
        <v>116</v>
      </c>
    </row>
    <row r="350" s="14" customFormat="1">
      <c r="A350" s="14"/>
      <c r="B350" s="191"/>
      <c r="C350" s="14"/>
      <c r="D350" s="176" t="s">
        <v>128</v>
      </c>
      <c r="E350" s="192" t="s">
        <v>175</v>
      </c>
      <c r="F350" s="193" t="s">
        <v>220</v>
      </c>
      <c r="G350" s="14"/>
      <c r="H350" s="194">
        <v>22.896000000000001</v>
      </c>
      <c r="I350" s="14"/>
      <c r="J350" s="14"/>
      <c r="K350" s="14"/>
      <c r="L350" s="191"/>
      <c r="M350" s="195"/>
      <c r="N350" s="196"/>
      <c r="O350" s="196"/>
      <c r="P350" s="196"/>
      <c r="Q350" s="196"/>
      <c r="R350" s="196"/>
      <c r="S350" s="196"/>
      <c r="T350" s="19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2" t="s">
        <v>128</v>
      </c>
      <c r="AU350" s="192" t="s">
        <v>83</v>
      </c>
      <c r="AV350" s="14" t="s">
        <v>139</v>
      </c>
      <c r="AW350" s="14" t="s">
        <v>30</v>
      </c>
      <c r="AX350" s="14" t="s">
        <v>81</v>
      </c>
      <c r="AY350" s="192" t="s">
        <v>116</v>
      </c>
    </row>
    <row r="351" s="2" customFormat="1" ht="24.15" customHeight="1">
      <c r="A351" s="31"/>
      <c r="B351" s="163"/>
      <c r="C351" s="164" t="s">
        <v>563</v>
      </c>
      <c r="D351" s="164" t="s">
        <v>119</v>
      </c>
      <c r="E351" s="165" t="s">
        <v>564</v>
      </c>
      <c r="F351" s="166" t="s">
        <v>565</v>
      </c>
      <c r="G351" s="167" t="s">
        <v>256</v>
      </c>
      <c r="H351" s="168">
        <v>206.06399999999999</v>
      </c>
      <c r="I351" s="169">
        <v>15.9</v>
      </c>
      <c r="J351" s="169">
        <f>ROUND(I351*H351,2)</f>
        <v>3276.4200000000001</v>
      </c>
      <c r="K351" s="166" t="s">
        <v>210</v>
      </c>
      <c r="L351" s="32"/>
      <c r="M351" s="170" t="s">
        <v>1</v>
      </c>
      <c r="N351" s="171" t="s">
        <v>38</v>
      </c>
      <c r="O351" s="172">
        <v>0.0030000000000000001</v>
      </c>
      <c r="P351" s="172">
        <f>O351*H351</f>
        <v>0.61819199999999996</v>
      </c>
      <c r="Q351" s="172">
        <v>0</v>
      </c>
      <c r="R351" s="172">
        <f>Q351*H351</f>
        <v>0</v>
      </c>
      <c r="S351" s="172">
        <v>0</v>
      </c>
      <c r="T351" s="173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74" t="s">
        <v>139</v>
      </c>
      <c r="AT351" s="174" t="s">
        <v>119</v>
      </c>
      <c r="AU351" s="174" t="s">
        <v>83</v>
      </c>
      <c r="AY351" s="18" t="s">
        <v>116</v>
      </c>
      <c r="BE351" s="175">
        <f>IF(N351="základní",J351,0)</f>
        <v>3276.4200000000001</v>
      </c>
      <c r="BF351" s="175">
        <f>IF(N351="snížená",J351,0)</f>
        <v>0</v>
      </c>
      <c r="BG351" s="175">
        <f>IF(N351="zákl. přenesená",J351,0)</f>
        <v>0</v>
      </c>
      <c r="BH351" s="175">
        <f>IF(N351="sníž. přenesená",J351,0)</f>
        <v>0</v>
      </c>
      <c r="BI351" s="175">
        <f>IF(N351="nulová",J351,0)</f>
        <v>0</v>
      </c>
      <c r="BJ351" s="18" t="s">
        <v>81</v>
      </c>
      <c r="BK351" s="175">
        <f>ROUND(I351*H351,2)</f>
        <v>3276.4200000000001</v>
      </c>
      <c r="BL351" s="18" t="s">
        <v>139</v>
      </c>
      <c r="BM351" s="174" t="s">
        <v>566</v>
      </c>
    </row>
    <row r="352" s="2" customFormat="1">
      <c r="A352" s="31"/>
      <c r="B352" s="32"/>
      <c r="C352" s="31"/>
      <c r="D352" s="176" t="s">
        <v>126</v>
      </c>
      <c r="E352" s="31"/>
      <c r="F352" s="177" t="s">
        <v>554</v>
      </c>
      <c r="G352" s="31"/>
      <c r="H352" s="31"/>
      <c r="I352" s="31"/>
      <c r="J352" s="31"/>
      <c r="K352" s="31"/>
      <c r="L352" s="32"/>
      <c r="M352" s="178"/>
      <c r="N352" s="179"/>
      <c r="O352" s="69"/>
      <c r="P352" s="69"/>
      <c r="Q352" s="69"/>
      <c r="R352" s="69"/>
      <c r="S352" s="69"/>
      <c r="T352" s="70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8" t="s">
        <v>126</v>
      </c>
      <c r="AU352" s="18" t="s">
        <v>83</v>
      </c>
    </row>
    <row r="353" s="13" customFormat="1">
      <c r="A353" s="13"/>
      <c r="B353" s="180"/>
      <c r="C353" s="13"/>
      <c r="D353" s="176" t="s">
        <v>128</v>
      </c>
      <c r="E353" s="181" t="s">
        <v>1</v>
      </c>
      <c r="F353" s="182" t="s">
        <v>567</v>
      </c>
      <c r="G353" s="13"/>
      <c r="H353" s="183">
        <v>206.06399999999999</v>
      </c>
      <c r="I353" s="13"/>
      <c r="J353" s="13"/>
      <c r="K353" s="13"/>
      <c r="L353" s="180"/>
      <c r="M353" s="184"/>
      <c r="N353" s="185"/>
      <c r="O353" s="185"/>
      <c r="P353" s="185"/>
      <c r="Q353" s="185"/>
      <c r="R353" s="185"/>
      <c r="S353" s="185"/>
      <c r="T353" s="18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1" t="s">
        <v>128</v>
      </c>
      <c r="AU353" s="181" t="s">
        <v>83</v>
      </c>
      <c r="AV353" s="13" t="s">
        <v>83</v>
      </c>
      <c r="AW353" s="13" t="s">
        <v>30</v>
      </c>
      <c r="AX353" s="13" t="s">
        <v>81</v>
      </c>
      <c r="AY353" s="181" t="s">
        <v>116</v>
      </c>
    </row>
    <row r="354" s="2" customFormat="1" ht="24.15" customHeight="1">
      <c r="A354" s="31"/>
      <c r="B354" s="163"/>
      <c r="C354" s="164" t="s">
        <v>568</v>
      </c>
      <c r="D354" s="164" t="s">
        <v>119</v>
      </c>
      <c r="E354" s="165" t="s">
        <v>569</v>
      </c>
      <c r="F354" s="166" t="s">
        <v>570</v>
      </c>
      <c r="G354" s="167" t="s">
        <v>256</v>
      </c>
      <c r="H354" s="168">
        <v>178.06</v>
      </c>
      <c r="I354" s="169">
        <v>202</v>
      </c>
      <c r="J354" s="169">
        <f>ROUND(I354*H354,2)</f>
        <v>35968.120000000003</v>
      </c>
      <c r="K354" s="166" t="s">
        <v>210</v>
      </c>
      <c r="L354" s="32"/>
      <c r="M354" s="170" t="s">
        <v>1</v>
      </c>
      <c r="N354" s="171" t="s">
        <v>38</v>
      </c>
      <c r="O354" s="172">
        <v>0.159</v>
      </c>
      <c r="P354" s="172">
        <f>O354*H354</f>
        <v>28.311540000000001</v>
      </c>
      <c r="Q354" s="172">
        <v>0</v>
      </c>
      <c r="R354" s="172">
        <f>Q354*H354</f>
        <v>0</v>
      </c>
      <c r="S354" s="172">
        <v>0</v>
      </c>
      <c r="T354" s="173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74" t="s">
        <v>139</v>
      </c>
      <c r="AT354" s="174" t="s">
        <v>119</v>
      </c>
      <c r="AU354" s="174" t="s">
        <v>83</v>
      </c>
      <c r="AY354" s="18" t="s">
        <v>116</v>
      </c>
      <c r="BE354" s="175">
        <f>IF(N354="základní",J354,0)</f>
        <v>35968.120000000003</v>
      </c>
      <c r="BF354" s="175">
        <f>IF(N354="snížená",J354,0)</f>
        <v>0</v>
      </c>
      <c r="BG354" s="175">
        <f>IF(N354="zákl. přenesená",J354,0)</f>
        <v>0</v>
      </c>
      <c r="BH354" s="175">
        <f>IF(N354="sníž. přenesená",J354,0)</f>
        <v>0</v>
      </c>
      <c r="BI354" s="175">
        <f>IF(N354="nulová",J354,0)</f>
        <v>0</v>
      </c>
      <c r="BJ354" s="18" t="s">
        <v>81</v>
      </c>
      <c r="BK354" s="175">
        <f>ROUND(I354*H354,2)</f>
        <v>35968.120000000003</v>
      </c>
      <c r="BL354" s="18" t="s">
        <v>139</v>
      </c>
      <c r="BM354" s="174" t="s">
        <v>571</v>
      </c>
    </row>
    <row r="355" s="2" customFormat="1">
      <c r="A355" s="31"/>
      <c r="B355" s="32"/>
      <c r="C355" s="31"/>
      <c r="D355" s="176" t="s">
        <v>126</v>
      </c>
      <c r="E355" s="31"/>
      <c r="F355" s="177" t="s">
        <v>572</v>
      </c>
      <c r="G355" s="31"/>
      <c r="H355" s="31"/>
      <c r="I355" s="31"/>
      <c r="J355" s="31"/>
      <c r="K355" s="31"/>
      <c r="L355" s="32"/>
      <c r="M355" s="178"/>
      <c r="N355" s="179"/>
      <c r="O355" s="69"/>
      <c r="P355" s="69"/>
      <c r="Q355" s="69"/>
      <c r="R355" s="69"/>
      <c r="S355" s="69"/>
      <c r="T355" s="70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8" t="s">
        <v>126</v>
      </c>
      <c r="AU355" s="18" t="s">
        <v>83</v>
      </c>
    </row>
    <row r="356" s="13" customFormat="1">
      <c r="A356" s="13"/>
      <c r="B356" s="180"/>
      <c r="C356" s="13"/>
      <c r="D356" s="176" t="s">
        <v>128</v>
      </c>
      <c r="E356" s="181" t="s">
        <v>1</v>
      </c>
      <c r="F356" s="182" t="s">
        <v>573</v>
      </c>
      <c r="G356" s="13"/>
      <c r="H356" s="183">
        <v>178.06</v>
      </c>
      <c r="I356" s="13"/>
      <c r="J356" s="13"/>
      <c r="K356" s="13"/>
      <c r="L356" s="180"/>
      <c r="M356" s="184"/>
      <c r="N356" s="185"/>
      <c r="O356" s="185"/>
      <c r="P356" s="185"/>
      <c r="Q356" s="185"/>
      <c r="R356" s="185"/>
      <c r="S356" s="185"/>
      <c r="T356" s="18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1" t="s">
        <v>128</v>
      </c>
      <c r="AU356" s="181" t="s">
        <v>83</v>
      </c>
      <c r="AV356" s="13" t="s">
        <v>83</v>
      </c>
      <c r="AW356" s="13" t="s">
        <v>30</v>
      </c>
      <c r="AX356" s="13" t="s">
        <v>81</v>
      </c>
      <c r="AY356" s="181" t="s">
        <v>116</v>
      </c>
    </row>
    <row r="357" s="2" customFormat="1" ht="33" customHeight="1">
      <c r="A357" s="31"/>
      <c r="B357" s="163"/>
      <c r="C357" s="164" t="s">
        <v>574</v>
      </c>
      <c r="D357" s="164" t="s">
        <v>119</v>
      </c>
      <c r="E357" s="165" t="s">
        <v>575</v>
      </c>
      <c r="F357" s="166" t="s">
        <v>576</v>
      </c>
      <c r="G357" s="167" t="s">
        <v>256</v>
      </c>
      <c r="H357" s="168">
        <v>22.896000000000001</v>
      </c>
      <c r="I357" s="169">
        <v>1420</v>
      </c>
      <c r="J357" s="169">
        <f>ROUND(I357*H357,2)</f>
        <v>32512.32</v>
      </c>
      <c r="K357" s="166" t="s">
        <v>210</v>
      </c>
      <c r="L357" s="32"/>
      <c r="M357" s="170" t="s">
        <v>1</v>
      </c>
      <c r="N357" s="171" t="s">
        <v>38</v>
      </c>
      <c r="O357" s="172">
        <v>0</v>
      </c>
      <c r="P357" s="172">
        <f>O357*H357</f>
        <v>0</v>
      </c>
      <c r="Q357" s="172">
        <v>0</v>
      </c>
      <c r="R357" s="172">
        <f>Q357*H357</f>
        <v>0</v>
      </c>
      <c r="S357" s="172">
        <v>0</v>
      </c>
      <c r="T357" s="173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74" t="s">
        <v>139</v>
      </c>
      <c r="AT357" s="174" t="s">
        <v>119</v>
      </c>
      <c r="AU357" s="174" t="s">
        <v>83</v>
      </c>
      <c r="AY357" s="18" t="s">
        <v>116</v>
      </c>
      <c r="BE357" s="175">
        <f>IF(N357="základní",J357,0)</f>
        <v>32512.32</v>
      </c>
      <c r="BF357" s="175">
        <f>IF(N357="snížená",J357,0)</f>
        <v>0</v>
      </c>
      <c r="BG357" s="175">
        <f>IF(N357="zákl. přenesená",J357,0)</f>
        <v>0</v>
      </c>
      <c r="BH357" s="175">
        <f>IF(N357="sníž. přenesená",J357,0)</f>
        <v>0</v>
      </c>
      <c r="BI357" s="175">
        <f>IF(N357="nulová",J357,0)</f>
        <v>0</v>
      </c>
      <c r="BJ357" s="18" t="s">
        <v>81</v>
      </c>
      <c r="BK357" s="175">
        <f>ROUND(I357*H357,2)</f>
        <v>32512.32</v>
      </c>
      <c r="BL357" s="18" t="s">
        <v>139</v>
      </c>
      <c r="BM357" s="174" t="s">
        <v>577</v>
      </c>
    </row>
    <row r="358" s="2" customFormat="1">
      <c r="A358" s="31"/>
      <c r="B358" s="32"/>
      <c r="C358" s="31"/>
      <c r="D358" s="176" t="s">
        <v>126</v>
      </c>
      <c r="E358" s="31"/>
      <c r="F358" s="177" t="s">
        <v>578</v>
      </c>
      <c r="G358" s="31"/>
      <c r="H358" s="31"/>
      <c r="I358" s="31"/>
      <c r="J358" s="31"/>
      <c r="K358" s="31"/>
      <c r="L358" s="32"/>
      <c r="M358" s="178"/>
      <c r="N358" s="179"/>
      <c r="O358" s="69"/>
      <c r="P358" s="69"/>
      <c r="Q358" s="69"/>
      <c r="R358" s="69"/>
      <c r="S358" s="69"/>
      <c r="T358" s="70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8" t="s">
        <v>126</v>
      </c>
      <c r="AU358" s="18" t="s">
        <v>83</v>
      </c>
    </row>
    <row r="359" s="13" customFormat="1">
      <c r="A359" s="13"/>
      <c r="B359" s="180"/>
      <c r="C359" s="13"/>
      <c r="D359" s="176" t="s">
        <v>128</v>
      </c>
      <c r="E359" s="181" t="s">
        <v>1</v>
      </c>
      <c r="F359" s="182" t="s">
        <v>561</v>
      </c>
      <c r="G359" s="13"/>
      <c r="H359" s="183">
        <v>5.04</v>
      </c>
      <c r="I359" s="13"/>
      <c r="J359" s="13"/>
      <c r="K359" s="13"/>
      <c r="L359" s="180"/>
      <c r="M359" s="184"/>
      <c r="N359" s="185"/>
      <c r="O359" s="185"/>
      <c r="P359" s="185"/>
      <c r="Q359" s="185"/>
      <c r="R359" s="185"/>
      <c r="S359" s="185"/>
      <c r="T359" s="18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1" t="s">
        <v>128</v>
      </c>
      <c r="AU359" s="181" t="s">
        <v>83</v>
      </c>
      <c r="AV359" s="13" t="s">
        <v>83</v>
      </c>
      <c r="AW359" s="13" t="s">
        <v>30</v>
      </c>
      <c r="AX359" s="13" t="s">
        <v>73</v>
      </c>
      <c r="AY359" s="181" t="s">
        <v>116</v>
      </c>
    </row>
    <row r="360" s="13" customFormat="1">
      <c r="A360" s="13"/>
      <c r="B360" s="180"/>
      <c r="C360" s="13"/>
      <c r="D360" s="176" t="s">
        <v>128</v>
      </c>
      <c r="E360" s="181" t="s">
        <v>1</v>
      </c>
      <c r="F360" s="182" t="s">
        <v>562</v>
      </c>
      <c r="G360" s="13"/>
      <c r="H360" s="183">
        <v>17.856000000000002</v>
      </c>
      <c r="I360" s="13"/>
      <c r="J360" s="13"/>
      <c r="K360" s="13"/>
      <c r="L360" s="180"/>
      <c r="M360" s="184"/>
      <c r="N360" s="185"/>
      <c r="O360" s="185"/>
      <c r="P360" s="185"/>
      <c r="Q360" s="185"/>
      <c r="R360" s="185"/>
      <c r="S360" s="185"/>
      <c r="T360" s="18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1" t="s">
        <v>128</v>
      </c>
      <c r="AU360" s="181" t="s">
        <v>83</v>
      </c>
      <c r="AV360" s="13" t="s">
        <v>83</v>
      </c>
      <c r="AW360" s="13" t="s">
        <v>30</v>
      </c>
      <c r="AX360" s="13" t="s">
        <v>73</v>
      </c>
      <c r="AY360" s="181" t="s">
        <v>116</v>
      </c>
    </row>
    <row r="361" s="14" customFormat="1">
      <c r="A361" s="14"/>
      <c r="B361" s="191"/>
      <c r="C361" s="14"/>
      <c r="D361" s="176" t="s">
        <v>128</v>
      </c>
      <c r="E361" s="192" t="s">
        <v>1</v>
      </c>
      <c r="F361" s="193" t="s">
        <v>220</v>
      </c>
      <c r="G361" s="14"/>
      <c r="H361" s="194">
        <v>22.896000000000001</v>
      </c>
      <c r="I361" s="14"/>
      <c r="J361" s="14"/>
      <c r="K361" s="14"/>
      <c r="L361" s="191"/>
      <c r="M361" s="195"/>
      <c r="N361" s="196"/>
      <c r="O361" s="196"/>
      <c r="P361" s="196"/>
      <c r="Q361" s="196"/>
      <c r="R361" s="196"/>
      <c r="S361" s="196"/>
      <c r="T361" s="19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2" t="s">
        <v>128</v>
      </c>
      <c r="AU361" s="192" t="s">
        <v>83</v>
      </c>
      <c r="AV361" s="14" t="s">
        <v>139</v>
      </c>
      <c r="AW361" s="14" t="s">
        <v>30</v>
      </c>
      <c r="AX361" s="14" t="s">
        <v>81</v>
      </c>
      <c r="AY361" s="192" t="s">
        <v>116</v>
      </c>
    </row>
    <row r="362" s="2" customFormat="1" ht="33" customHeight="1">
      <c r="A362" s="31"/>
      <c r="B362" s="163"/>
      <c r="C362" s="164" t="s">
        <v>579</v>
      </c>
      <c r="D362" s="164" t="s">
        <v>119</v>
      </c>
      <c r="E362" s="165" t="s">
        <v>580</v>
      </c>
      <c r="F362" s="166" t="s">
        <v>581</v>
      </c>
      <c r="G362" s="167" t="s">
        <v>256</v>
      </c>
      <c r="H362" s="168">
        <v>60.764000000000003</v>
      </c>
      <c r="I362" s="169">
        <v>2860</v>
      </c>
      <c r="J362" s="169">
        <f>ROUND(I362*H362,2)</f>
        <v>173785.04000000001</v>
      </c>
      <c r="K362" s="166" t="s">
        <v>210</v>
      </c>
      <c r="L362" s="32"/>
      <c r="M362" s="170" t="s">
        <v>1</v>
      </c>
      <c r="N362" s="171" t="s">
        <v>38</v>
      </c>
      <c r="O362" s="172">
        <v>0</v>
      </c>
      <c r="P362" s="172">
        <f>O362*H362</f>
        <v>0</v>
      </c>
      <c r="Q362" s="172">
        <v>0</v>
      </c>
      <c r="R362" s="172">
        <f>Q362*H362</f>
        <v>0</v>
      </c>
      <c r="S362" s="172">
        <v>0</v>
      </c>
      <c r="T362" s="173">
        <f>S362*H362</f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74" t="s">
        <v>139</v>
      </c>
      <c r="AT362" s="174" t="s">
        <v>119</v>
      </c>
      <c r="AU362" s="174" t="s">
        <v>83</v>
      </c>
      <c r="AY362" s="18" t="s">
        <v>116</v>
      </c>
      <c r="BE362" s="175">
        <f>IF(N362="základní",J362,0)</f>
        <v>173785.04000000001</v>
      </c>
      <c r="BF362" s="175">
        <f>IF(N362="snížená",J362,0)</f>
        <v>0</v>
      </c>
      <c r="BG362" s="175">
        <f>IF(N362="zákl. přenesená",J362,0)</f>
        <v>0</v>
      </c>
      <c r="BH362" s="175">
        <f>IF(N362="sníž. přenesená",J362,0)</f>
        <v>0</v>
      </c>
      <c r="BI362" s="175">
        <f>IF(N362="nulová",J362,0)</f>
        <v>0</v>
      </c>
      <c r="BJ362" s="18" t="s">
        <v>81</v>
      </c>
      <c r="BK362" s="175">
        <f>ROUND(I362*H362,2)</f>
        <v>173785.04000000001</v>
      </c>
      <c r="BL362" s="18" t="s">
        <v>139</v>
      </c>
      <c r="BM362" s="174" t="s">
        <v>582</v>
      </c>
    </row>
    <row r="363" s="2" customFormat="1">
      <c r="A363" s="31"/>
      <c r="B363" s="32"/>
      <c r="C363" s="31"/>
      <c r="D363" s="176" t="s">
        <v>126</v>
      </c>
      <c r="E363" s="31"/>
      <c r="F363" s="177" t="s">
        <v>583</v>
      </c>
      <c r="G363" s="31"/>
      <c r="H363" s="31"/>
      <c r="I363" s="31"/>
      <c r="J363" s="31"/>
      <c r="K363" s="31"/>
      <c r="L363" s="32"/>
      <c r="M363" s="178"/>
      <c r="N363" s="179"/>
      <c r="O363" s="69"/>
      <c r="P363" s="69"/>
      <c r="Q363" s="69"/>
      <c r="R363" s="69"/>
      <c r="S363" s="69"/>
      <c r="T363" s="70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8" t="s">
        <v>126</v>
      </c>
      <c r="AU363" s="18" t="s">
        <v>83</v>
      </c>
    </row>
    <row r="364" s="13" customFormat="1">
      <c r="A364" s="13"/>
      <c r="B364" s="180"/>
      <c r="C364" s="13"/>
      <c r="D364" s="176" t="s">
        <v>128</v>
      </c>
      <c r="E364" s="181" t="s">
        <v>1</v>
      </c>
      <c r="F364" s="182" t="s">
        <v>548</v>
      </c>
      <c r="G364" s="13"/>
      <c r="H364" s="183">
        <v>46.508000000000003</v>
      </c>
      <c r="I364" s="13"/>
      <c r="J364" s="13"/>
      <c r="K364" s="13"/>
      <c r="L364" s="180"/>
      <c r="M364" s="184"/>
      <c r="N364" s="185"/>
      <c r="O364" s="185"/>
      <c r="P364" s="185"/>
      <c r="Q364" s="185"/>
      <c r="R364" s="185"/>
      <c r="S364" s="185"/>
      <c r="T364" s="18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1" t="s">
        <v>128</v>
      </c>
      <c r="AU364" s="181" t="s">
        <v>83</v>
      </c>
      <c r="AV364" s="13" t="s">
        <v>83</v>
      </c>
      <c r="AW364" s="13" t="s">
        <v>30</v>
      </c>
      <c r="AX364" s="13" t="s">
        <v>73</v>
      </c>
      <c r="AY364" s="181" t="s">
        <v>116</v>
      </c>
    </row>
    <row r="365" s="13" customFormat="1">
      <c r="A365" s="13"/>
      <c r="B365" s="180"/>
      <c r="C365" s="13"/>
      <c r="D365" s="176" t="s">
        <v>128</v>
      </c>
      <c r="E365" s="181" t="s">
        <v>1</v>
      </c>
      <c r="F365" s="182" t="s">
        <v>549</v>
      </c>
      <c r="G365" s="13"/>
      <c r="H365" s="183">
        <v>14.256</v>
      </c>
      <c r="I365" s="13"/>
      <c r="J365" s="13"/>
      <c r="K365" s="13"/>
      <c r="L365" s="180"/>
      <c r="M365" s="184"/>
      <c r="N365" s="185"/>
      <c r="O365" s="185"/>
      <c r="P365" s="185"/>
      <c r="Q365" s="185"/>
      <c r="R365" s="185"/>
      <c r="S365" s="185"/>
      <c r="T365" s="18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1" t="s">
        <v>128</v>
      </c>
      <c r="AU365" s="181" t="s">
        <v>83</v>
      </c>
      <c r="AV365" s="13" t="s">
        <v>83</v>
      </c>
      <c r="AW365" s="13" t="s">
        <v>30</v>
      </c>
      <c r="AX365" s="13" t="s">
        <v>73</v>
      </c>
      <c r="AY365" s="181" t="s">
        <v>116</v>
      </c>
    </row>
    <row r="366" s="14" customFormat="1">
      <c r="A366" s="14"/>
      <c r="B366" s="191"/>
      <c r="C366" s="14"/>
      <c r="D366" s="176" t="s">
        <v>128</v>
      </c>
      <c r="E366" s="192" t="s">
        <v>1</v>
      </c>
      <c r="F366" s="193" t="s">
        <v>220</v>
      </c>
      <c r="G366" s="14"/>
      <c r="H366" s="194">
        <v>60.764000000000003</v>
      </c>
      <c r="I366" s="14"/>
      <c r="J366" s="14"/>
      <c r="K366" s="14"/>
      <c r="L366" s="191"/>
      <c r="M366" s="195"/>
      <c r="N366" s="196"/>
      <c r="O366" s="196"/>
      <c r="P366" s="196"/>
      <c r="Q366" s="196"/>
      <c r="R366" s="196"/>
      <c r="S366" s="196"/>
      <c r="T366" s="19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2" t="s">
        <v>128</v>
      </c>
      <c r="AU366" s="192" t="s">
        <v>83</v>
      </c>
      <c r="AV366" s="14" t="s">
        <v>139</v>
      </c>
      <c r="AW366" s="14" t="s">
        <v>30</v>
      </c>
      <c r="AX366" s="14" t="s">
        <v>81</v>
      </c>
      <c r="AY366" s="192" t="s">
        <v>116</v>
      </c>
    </row>
    <row r="367" s="2" customFormat="1" ht="24.15" customHeight="1">
      <c r="A367" s="31"/>
      <c r="B367" s="163"/>
      <c r="C367" s="164" t="s">
        <v>584</v>
      </c>
      <c r="D367" s="164" t="s">
        <v>119</v>
      </c>
      <c r="E367" s="165" t="s">
        <v>585</v>
      </c>
      <c r="F367" s="166" t="s">
        <v>586</v>
      </c>
      <c r="G367" s="167" t="s">
        <v>256</v>
      </c>
      <c r="H367" s="168">
        <v>94.400000000000006</v>
      </c>
      <c r="I367" s="169">
        <v>1360</v>
      </c>
      <c r="J367" s="169">
        <f>ROUND(I367*H367,2)</f>
        <v>128384</v>
      </c>
      <c r="K367" s="166" t="s">
        <v>210</v>
      </c>
      <c r="L367" s="32"/>
      <c r="M367" s="170" t="s">
        <v>1</v>
      </c>
      <c r="N367" s="171" t="s">
        <v>38</v>
      </c>
      <c r="O367" s="172">
        <v>0</v>
      </c>
      <c r="P367" s="172">
        <f>O367*H367</f>
        <v>0</v>
      </c>
      <c r="Q367" s="172">
        <v>0</v>
      </c>
      <c r="R367" s="172">
        <f>Q367*H367</f>
        <v>0</v>
      </c>
      <c r="S367" s="172">
        <v>0</v>
      </c>
      <c r="T367" s="173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74" t="s">
        <v>139</v>
      </c>
      <c r="AT367" s="174" t="s">
        <v>119</v>
      </c>
      <c r="AU367" s="174" t="s">
        <v>83</v>
      </c>
      <c r="AY367" s="18" t="s">
        <v>116</v>
      </c>
      <c r="BE367" s="175">
        <f>IF(N367="základní",J367,0)</f>
        <v>128384</v>
      </c>
      <c r="BF367" s="175">
        <f>IF(N367="snížená",J367,0)</f>
        <v>0</v>
      </c>
      <c r="BG367" s="175">
        <f>IF(N367="zákl. přenesená",J367,0)</f>
        <v>0</v>
      </c>
      <c r="BH367" s="175">
        <f>IF(N367="sníž. přenesená",J367,0)</f>
        <v>0</v>
      </c>
      <c r="BI367" s="175">
        <f>IF(N367="nulová",J367,0)</f>
        <v>0</v>
      </c>
      <c r="BJ367" s="18" t="s">
        <v>81</v>
      </c>
      <c r="BK367" s="175">
        <f>ROUND(I367*H367,2)</f>
        <v>128384</v>
      </c>
      <c r="BL367" s="18" t="s">
        <v>139</v>
      </c>
      <c r="BM367" s="174" t="s">
        <v>587</v>
      </c>
    </row>
    <row r="368" s="2" customFormat="1">
      <c r="A368" s="31"/>
      <c r="B368" s="32"/>
      <c r="C368" s="31"/>
      <c r="D368" s="176" t="s">
        <v>126</v>
      </c>
      <c r="E368" s="31"/>
      <c r="F368" s="177" t="s">
        <v>588</v>
      </c>
      <c r="G368" s="31"/>
      <c r="H368" s="31"/>
      <c r="I368" s="31"/>
      <c r="J368" s="31"/>
      <c r="K368" s="31"/>
      <c r="L368" s="32"/>
      <c r="M368" s="178"/>
      <c r="N368" s="179"/>
      <c r="O368" s="69"/>
      <c r="P368" s="69"/>
      <c r="Q368" s="69"/>
      <c r="R368" s="69"/>
      <c r="S368" s="69"/>
      <c r="T368" s="70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8" t="s">
        <v>126</v>
      </c>
      <c r="AU368" s="18" t="s">
        <v>83</v>
      </c>
    </row>
    <row r="369" s="13" customFormat="1">
      <c r="A369" s="13"/>
      <c r="B369" s="180"/>
      <c r="C369" s="13"/>
      <c r="D369" s="176" t="s">
        <v>128</v>
      </c>
      <c r="E369" s="181" t="s">
        <v>1</v>
      </c>
      <c r="F369" s="182" t="s">
        <v>547</v>
      </c>
      <c r="G369" s="13"/>
      <c r="H369" s="183">
        <v>94.400000000000006</v>
      </c>
      <c r="I369" s="13"/>
      <c r="J369" s="13"/>
      <c r="K369" s="13"/>
      <c r="L369" s="180"/>
      <c r="M369" s="184"/>
      <c r="N369" s="185"/>
      <c r="O369" s="185"/>
      <c r="P369" s="185"/>
      <c r="Q369" s="185"/>
      <c r="R369" s="185"/>
      <c r="S369" s="185"/>
      <c r="T369" s="18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1" t="s">
        <v>128</v>
      </c>
      <c r="AU369" s="181" t="s">
        <v>83</v>
      </c>
      <c r="AV369" s="13" t="s">
        <v>83</v>
      </c>
      <c r="AW369" s="13" t="s">
        <v>30</v>
      </c>
      <c r="AX369" s="13" t="s">
        <v>73</v>
      </c>
      <c r="AY369" s="181" t="s">
        <v>116</v>
      </c>
    </row>
    <row r="370" s="14" customFormat="1">
      <c r="A370" s="14"/>
      <c r="B370" s="191"/>
      <c r="C370" s="14"/>
      <c r="D370" s="176" t="s">
        <v>128</v>
      </c>
      <c r="E370" s="192" t="s">
        <v>1</v>
      </c>
      <c r="F370" s="193" t="s">
        <v>220</v>
      </c>
      <c r="G370" s="14"/>
      <c r="H370" s="194">
        <v>94.400000000000006</v>
      </c>
      <c r="I370" s="14"/>
      <c r="J370" s="14"/>
      <c r="K370" s="14"/>
      <c r="L370" s="191"/>
      <c r="M370" s="195"/>
      <c r="N370" s="196"/>
      <c r="O370" s="196"/>
      <c r="P370" s="196"/>
      <c r="Q370" s="196"/>
      <c r="R370" s="196"/>
      <c r="S370" s="196"/>
      <c r="T370" s="19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2" t="s">
        <v>128</v>
      </c>
      <c r="AU370" s="192" t="s">
        <v>83</v>
      </c>
      <c r="AV370" s="14" t="s">
        <v>139</v>
      </c>
      <c r="AW370" s="14" t="s">
        <v>30</v>
      </c>
      <c r="AX370" s="14" t="s">
        <v>81</v>
      </c>
      <c r="AY370" s="192" t="s">
        <v>116</v>
      </c>
    </row>
    <row r="371" s="12" customFormat="1" ht="22.8" customHeight="1">
      <c r="A371" s="12"/>
      <c r="B371" s="151"/>
      <c r="C371" s="12"/>
      <c r="D371" s="152" t="s">
        <v>72</v>
      </c>
      <c r="E371" s="161" t="s">
        <v>589</v>
      </c>
      <c r="F371" s="161" t="s">
        <v>590</v>
      </c>
      <c r="G371" s="12"/>
      <c r="H371" s="12"/>
      <c r="I371" s="12"/>
      <c r="J371" s="162">
        <f>BK371</f>
        <v>34868.449999999997</v>
      </c>
      <c r="K371" s="12"/>
      <c r="L371" s="151"/>
      <c r="M371" s="155"/>
      <c r="N371" s="156"/>
      <c r="O371" s="156"/>
      <c r="P371" s="157">
        <f>SUM(P372:P373)</f>
        <v>59.411050000000003</v>
      </c>
      <c r="Q371" s="156"/>
      <c r="R371" s="157">
        <f>SUM(R372:R373)</f>
        <v>0</v>
      </c>
      <c r="S371" s="156"/>
      <c r="T371" s="158">
        <f>SUM(T372:T373)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52" t="s">
        <v>81</v>
      </c>
      <c r="AT371" s="159" t="s">
        <v>72</v>
      </c>
      <c r="AU371" s="159" t="s">
        <v>81</v>
      </c>
      <c r="AY371" s="152" t="s">
        <v>116</v>
      </c>
      <c r="BK371" s="160">
        <f>SUM(BK372:BK373)</f>
        <v>34868.449999999997</v>
      </c>
    </row>
    <row r="372" s="2" customFormat="1" ht="24.15" customHeight="1">
      <c r="A372" s="31"/>
      <c r="B372" s="163"/>
      <c r="C372" s="164" t="s">
        <v>591</v>
      </c>
      <c r="D372" s="164" t="s">
        <v>119</v>
      </c>
      <c r="E372" s="165" t="s">
        <v>592</v>
      </c>
      <c r="F372" s="166" t="s">
        <v>593</v>
      </c>
      <c r="G372" s="167" t="s">
        <v>256</v>
      </c>
      <c r="H372" s="168">
        <v>149.65000000000001</v>
      </c>
      <c r="I372" s="169">
        <v>233</v>
      </c>
      <c r="J372" s="169">
        <f>ROUND(I372*H372,2)</f>
        <v>34868.449999999997</v>
      </c>
      <c r="K372" s="166" t="s">
        <v>210</v>
      </c>
      <c r="L372" s="32"/>
      <c r="M372" s="170" t="s">
        <v>1</v>
      </c>
      <c r="N372" s="171" t="s">
        <v>38</v>
      </c>
      <c r="O372" s="172">
        <v>0.39700000000000002</v>
      </c>
      <c r="P372" s="172">
        <f>O372*H372</f>
        <v>59.411050000000003</v>
      </c>
      <c r="Q372" s="172">
        <v>0</v>
      </c>
      <c r="R372" s="172">
        <f>Q372*H372</f>
        <v>0</v>
      </c>
      <c r="S372" s="172">
        <v>0</v>
      </c>
      <c r="T372" s="173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74" t="s">
        <v>139</v>
      </c>
      <c r="AT372" s="174" t="s">
        <v>119</v>
      </c>
      <c r="AU372" s="174" t="s">
        <v>83</v>
      </c>
      <c r="AY372" s="18" t="s">
        <v>116</v>
      </c>
      <c r="BE372" s="175">
        <f>IF(N372="základní",J372,0)</f>
        <v>34868.449999999997</v>
      </c>
      <c r="BF372" s="175">
        <f>IF(N372="snížená",J372,0)</f>
        <v>0</v>
      </c>
      <c r="BG372" s="175">
        <f>IF(N372="zákl. přenesená",J372,0)</f>
        <v>0</v>
      </c>
      <c r="BH372" s="175">
        <f>IF(N372="sníž. přenesená",J372,0)</f>
        <v>0</v>
      </c>
      <c r="BI372" s="175">
        <f>IF(N372="nulová",J372,0)</f>
        <v>0</v>
      </c>
      <c r="BJ372" s="18" t="s">
        <v>81</v>
      </c>
      <c r="BK372" s="175">
        <f>ROUND(I372*H372,2)</f>
        <v>34868.449999999997</v>
      </c>
      <c r="BL372" s="18" t="s">
        <v>139</v>
      </c>
      <c r="BM372" s="174" t="s">
        <v>594</v>
      </c>
    </row>
    <row r="373" s="2" customFormat="1">
      <c r="A373" s="31"/>
      <c r="B373" s="32"/>
      <c r="C373" s="31"/>
      <c r="D373" s="176" t="s">
        <v>126</v>
      </c>
      <c r="E373" s="31"/>
      <c r="F373" s="177" t="s">
        <v>595</v>
      </c>
      <c r="G373" s="31"/>
      <c r="H373" s="31"/>
      <c r="I373" s="31"/>
      <c r="J373" s="31"/>
      <c r="K373" s="31"/>
      <c r="L373" s="32"/>
      <c r="M373" s="178"/>
      <c r="N373" s="179"/>
      <c r="O373" s="69"/>
      <c r="P373" s="69"/>
      <c r="Q373" s="69"/>
      <c r="R373" s="69"/>
      <c r="S373" s="69"/>
      <c r="T373" s="70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8" t="s">
        <v>126</v>
      </c>
      <c r="AU373" s="18" t="s">
        <v>83</v>
      </c>
    </row>
    <row r="374" s="12" customFormat="1" ht="25.92" customHeight="1">
      <c r="A374" s="12"/>
      <c r="B374" s="151"/>
      <c r="C374" s="12"/>
      <c r="D374" s="152" t="s">
        <v>72</v>
      </c>
      <c r="E374" s="153" t="s">
        <v>253</v>
      </c>
      <c r="F374" s="153" t="s">
        <v>596</v>
      </c>
      <c r="G374" s="12"/>
      <c r="H374" s="12"/>
      <c r="I374" s="12"/>
      <c r="J374" s="154">
        <f>BK374</f>
        <v>11117.18</v>
      </c>
      <c r="K374" s="12"/>
      <c r="L374" s="151"/>
      <c r="M374" s="155"/>
      <c r="N374" s="156"/>
      <c r="O374" s="156"/>
      <c r="P374" s="157">
        <f>P375+P383</f>
        <v>8.4420000000000002</v>
      </c>
      <c r="Q374" s="156"/>
      <c r="R374" s="157">
        <f>R375+R383</f>
        <v>1.1389199999999999</v>
      </c>
      <c r="S374" s="156"/>
      <c r="T374" s="158">
        <f>T375+T383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152" t="s">
        <v>134</v>
      </c>
      <c r="AT374" s="159" t="s">
        <v>72</v>
      </c>
      <c r="AU374" s="159" t="s">
        <v>73</v>
      </c>
      <c r="AY374" s="152" t="s">
        <v>116</v>
      </c>
      <c r="BK374" s="160">
        <f>BK375+BK383</f>
        <v>11117.18</v>
      </c>
    </row>
    <row r="375" s="12" customFormat="1" ht="22.8" customHeight="1">
      <c r="A375" s="12"/>
      <c r="B375" s="151"/>
      <c r="C375" s="12"/>
      <c r="D375" s="152" t="s">
        <v>72</v>
      </c>
      <c r="E375" s="161" t="s">
        <v>597</v>
      </c>
      <c r="F375" s="161" t="s">
        <v>598</v>
      </c>
      <c r="G375" s="12"/>
      <c r="H375" s="12"/>
      <c r="I375" s="12"/>
      <c r="J375" s="162">
        <f>BK375</f>
        <v>7318.8000000000002</v>
      </c>
      <c r="K375" s="12"/>
      <c r="L375" s="151"/>
      <c r="M375" s="155"/>
      <c r="N375" s="156"/>
      <c r="O375" s="156"/>
      <c r="P375" s="157">
        <f>SUM(P376:P382)</f>
        <v>0.54000000000000004</v>
      </c>
      <c r="Q375" s="156"/>
      <c r="R375" s="157">
        <f>SUM(R376:R382)</f>
        <v>0.0045000000000000005</v>
      </c>
      <c r="S375" s="156"/>
      <c r="T375" s="158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152" t="s">
        <v>134</v>
      </c>
      <c r="AT375" s="159" t="s">
        <v>72</v>
      </c>
      <c r="AU375" s="159" t="s">
        <v>81</v>
      </c>
      <c r="AY375" s="152" t="s">
        <v>116</v>
      </c>
      <c r="BK375" s="160">
        <f>SUM(BK376:BK382)</f>
        <v>7318.8000000000002</v>
      </c>
    </row>
    <row r="376" s="2" customFormat="1" ht="24.15" customHeight="1">
      <c r="A376" s="31"/>
      <c r="B376" s="163"/>
      <c r="C376" s="164" t="s">
        <v>599</v>
      </c>
      <c r="D376" s="164" t="s">
        <v>119</v>
      </c>
      <c r="E376" s="165" t="s">
        <v>600</v>
      </c>
      <c r="F376" s="166" t="s">
        <v>601</v>
      </c>
      <c r="G376" s="167" t="s">
        <v>233</v>
      </c>
      <c r="H376" s="168">
        <v>6</v>
      </c>
      <c r="I376" s="169">
        <v>63.799999999999997</v>
      </c>
      <c r="J376" s="169">
        <f>ROUND(I376*H376,2)</f>
        <v>382.80000000000001</v>
      </c>
      <c r="K376" s="166" t="s">
        <v>210</v>
      </c>
      <c r="L376" s="32"/>
      <c r="M376" s="170" t="s">
        <v>1</v>
      </c>
      <c r="N376" s="171" t="s">
        <v>38</v>
      </c>
      <c r="O376" s="172">
        <v>0.089999999999999997</v>
      </c>
      <c r="P376" s="172">
        <f>O376*H376</f>
        <v>0.54000000000000004</v>
      </c>
      <c r="Q376" s="172">
        <v>0</v>
      </c>
      <c r="R376" s="172">
        <f>Q376*H376</f>
        <v>0</v>
      </c>
      <c r="S376" s="172">
        <v>0</v>
      </c>
      <c r="T376" s="173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74" t="s">
        <v>568</v>
      </c>
      <c r="AT376" s="174" t="s">
        <v>119</v>
      </c>
      <c r="AU376" s="174" t="s">
        <v>83</v>
      </c>
      <c r="AY376" s="18" t="s">
        <v>116</v>
      </c>
      <c r="BE376" s="175">
        <f>IF(N376="základní",J376,0)</f>
        <v>382.80000000000001</v>
      </c>
      <c r="BF376" s="175">
        <f>IF(N376="snížená",J376,0)</f>
        <v>0</v>
      </c>
      <c r="BG376" s="175">
        <f>IF(N376="zákl. přenesená",J376,0)</f>
        <v>0</v>
      </c>
      <c r="BH376" s="175">
        <f>IF(N376="sníž. přenesená",J376,0)</f>
        <v>0</v>
      </c>
      <c r="BI376" s="175">
        <f>IF(N376="nulová",J376,0)</f>
        <v>0</v>
      </c>
      <c r="BJ376" s="18" t="s">
        <v>81</v>
      </c>
      <c r="BK376" s="175">
        <f>ROUND(I376*H376,2)</f>
        <v>382.80000000000001</v>
      </c>
      <c r="BL376" s="18" t="s">
        <v>568</v>
      </c>
      <c r="BM376" s="174" t="s">
        <v>602</v>
      </c>
    </row>
    <row r="377" s="2" customFormat="1">
      <c r="A377" s="31"/>
      <c r="B377" s="32"/>
      <c r="C377" s="31"/>
      <c r="D377" s="176" t="s">
        <v>126</v>
      </c>
      <c r="E377" s="31"/>
      <c r="F377" s="177" t="s">
        <v>601</v>
      </c>
      <c r="G377" s="31"/>
      <c r="H377" s="31"/>
      <c r="I377" s="31"/>
      <c r="J377" s="31"/>
      <c r="K377" s="31"/>
      <c r="L377" s="32"/>
      <c r="M377" s="178"/>
      <c r="N377" s="179"/>
      <c r="O377" s="69"/>
      <c r="P377" s="69"/>
      <c r="Q377" s="69"/>
      <c r="R377" s="69"/>
      <c r="S377" s="69"/>
      <c r="T377" s="70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8" t="s">
        <v>126</v>
      </c>
      <c r="AU377" s="18" t="s">
        <v>83</v>
      </c>
    </row>
    <row r="378" s="13" customFormat="1">
      <c r="A378" s="13"/>
      <c r="B378" s="180"/>
      <c r="C378" s="13"/>
      <c r="D378" s="176" t="s">
        <v>128</v>
      </c>
      <c r="E378" s="181" t="s">
        <v>1</v>
      </c>
      <c r="F378" s="182" t="s">
        <v>603</v>
      </c>
      <c r="G378" s="13"/>
      <c r="H378" s="183">
        <v>6</v>
      </c>
      <c r="I378" s="13"/>
      <c r="J378" s="13"/>
      <c r="K378" s="13"/>
      <c r="L378" s="180"/>
      <c r="M378" s="184"/>
      <c r="N378" s="185"/>
      <c r="O378" s="185"/>
      <c r="P378" s="185"/>
      <c r="Q378" s="185"/>
      <c r="R378" s="185"/>
      <c r="S378" s="185"/>
      <c r="T378" s="18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1" t="s">
        <v>128</v>
      </c>
      <c r="AU378" s="181" t="s">
        <v>83</v>
      </c>
      <c r="AV378" s="13" t="s">
        <v>83</v>
      </c>
      <c r="AW378" s="13" t="s">
        <v>30</v>
      </c>
      <c r="AX378" s="13" t="s">
        <v>81</v>
      </c>
      <c r="AY378" s="181" t="s">
        <v>116</v>
      </c>
    </row>
    <row r="379" s="2" customFormat="1" ht="16.5" customHeight="1">
      <c r="A379" s="31"/>
      <c r="B379" s="163"/>
      <c r="C379" s="204" t="s">
        <v>604</v>
      </c>
      <c r="D379" s="204" t="s">
        <v>253</v>
      </c>
      <c r="E379" s="205" t="s">
        <v>605</v>
      </c>
      <c r="F379" s="206" t="s">
        <v>606</v>
      </c>
      <c r="G379" s="207" t="s">
        <v>233</v>
      </c>
      <c r="H379" s="208">
        <v>6</v>
      </c>
      <c r="I379" s="209">
        <v>1050</v>
      </c>
      <c r="J379" s="209">
        <f>ROUND(I379*H379,2)</f>
        <v>6300</v>
      </c>
      <c r="K379" s="206" t="s">
        <v>1</v>
      </c>
      <c r="L379" s="210"/>
      <c r="M379" s="211" t="s">
        <v>1</v>
      </c>
      <c r="N379" s="212" t="s">
        <v>38</v>
      </c>
      <c r="O379" s="172">
        <v>0</v>
      </c>
      <c r="P379" s="172">
        <f>O379*H379</f>
        <v>0</v>
      </c>
      <c r="Q379" s="172">
        <v>0</v>
      </c>
      <c r="R379" s="172">
        <f>Q379*H379</f>
        <v>0</v>
      </c>
      <c r="S379" s="172">
        <v>0</v>
      </c>
      <c r="T379" s="173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74" t="s">
        <v>607</v>
      </c>
      <c r="AT379" s="174" t="s">
        <v>253</v>
      </c>
      <c r="AU379" s="174" t="s">
        <v>83</v>
      </c>
      <c r="AY379" s="18" t="s">
        <v>116</v>
      </c>
      <c r="BE379" s="175">
        <f>IF(N379="základní",J379,0)</f>
        <v>6300</v>
      </c>
      <c r="BF379" s="175">
        <f>IF(N379="snížená",J379,0)</f>
        <v>0</v>
      </c>
      <c r="BG379" s="175">
        <f>IF(N379="zákl. přenesená",J379,0)</f>
        <v>0</v>
      </c>
      <c r="BH379" s="175">
        <f>IF(N379="sníž. přenesená",J379,0)</f>
        <v>0</v>
      </c>
      <c r="BI379" s="175">
        <f>IF(N379="nulová",J379,0)</f>
        <v>0</v>
      </c>
      <c r="BJ379" s="18" t="s">
        <v>81</v>
      </c>
      <c r="BK379" s="175">
        <f>ROUND(I379*H379,2)</f>
        <v>6300</v>
      </c>
      <c r="BL379" s="18" t="s">
        <v>607</v>
      </c>
      <c r="BM379" s="174" t="s">
        <v>608</v>
      </c>
    </row>
    <row r="380" s="2" customFormat="1">
      <c r="A380" s="31"/>
      <c r="B380" s="32"/>
      <c r="C380" s="31"/>
      <c r="D380" s="176" t="s">
        <v>126</v>
      </c>
      <c r="E380" s="31"/>
      <c r="F380" s="177" t="s">
        <v>609</v>
      </c>
      <c r="G380" s="31"/>
      <c r="H380" s="31"/>
      <c r="I380" s="31"/>
      <c r="J380" s="31"/>
      <c r="K380" s="31"/>
      <c r="L380" s="32"/>
      <c r="M380" s="178"/>
      <c r="N380" s="179"/>
      <c r="O380" s="69"/>
      <c r="P380" s="69"/>
      <c r="Q380" s="69"/>
      <c r="R380" s="69"/>
      <c r="S380" s="69"/>
      <c r="T380" s="70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8" t="s">
        <v>126</v>
      </c>
      <c r="AU380" s="18" t="s">
        <v>83</v>
      </c>
    </row>
    <row r="381" s="2" customFormat="1" ht="33" customHeight="1">
      <c r="A381" s="31"/>
      <c r="B381" s="163"/>
      <c r="C381" s="204" t="s">
        <v>610</v>
      </c>
      <c r="D381" s="204" t="s">
        <v>253</v>
      </c>
      <c r="E381" s="205" t="s">
        <v>611</v>
      </c>
      <c r="F381" s="206" t="s">
        <v>612</v>
      </c>
      <c r="G381" s="207" t="s">
        <v>233</v>
      </c>
      <c r="H381" s="208">
        <v>6</v>
      </c>
      <c r="I381" s="209">
        <v>106</v>
      </c>
      <c r="J381" s="209">
        <f>ROUND(I381*H381,2)</f>
        <v>636</v>
      </c>
      <c r="K381" s="206" t="s">
        <v>210</v>
      </c>
      <c r="L381" s="210"/>
      <c r="M381" s="211" t="s">
        <v>1</v>
      </c>
      <c r="N381" s="212" t="s">
        <v>38</v>
      </c>
      <c r="O381" s="172">
        <v>0</v>
      </c>
      <c r="P381" s="172">
        <f>O381*H381</f>
        <v>0</v>
      </c>
      <c r="Q381" s="172">
        <v>0.00075000000000000002</v>
      </c>
      <c r="R381" s="172">
        <f>Q381*H381</f>
        <v>0.0045000000000000005</v>
      </c>
      <c r="S381" s="172">
        <v>0</v>
      </c>
      <c r="T381" s="173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74" t="s">
        <v>607</v>
      </c>
      <c r="AT381" s="174" t="s">
        <v>253</v>
      </c>
      <c r="AU381" s="174" t="s">
        <v>83</v>
      </c>
      <c r="AY381" s="18" t="s">
        <v>116</v>
      </c>
      <c r="BE381" s="175">
        <f>IF(N381="základní",J381,0)</f>
        <v>636</v>
      </c>
      <c r="BF381" s="175">
        <f>IF(N381="snížená",J381,0)</f>
        <v>0</v>
      </c>
      <c r="BG381" s="175">
        <f>IF(N381="zákl. přenesená",J381,0)</f>
        <v>0</v>
      </c>
      <c r="BH381" s="175">
        <f>IF(N381="sníž. přenesená",J381,0)</f>
        <v>0</v>
      </c>
      <c r="BI381" s="175">
        <f>IF(N381="nulová",J381,0)</f>
        <v>0</v>
      </c>
      <c r="BJ381" s="18" t="s">
        <v>81</v>
      </c>
      <c r="BK381" s="175">
        <f>ROUND(I381*H381,2)</f>
        <v>636</v>
      </c>
      <c r="BL381" s="18" t="s">
        <v>607</v>
      </c>
      <c r="BM381" s="174" t="s">
        <v>613</v>
      </c>
    </row>
    <row r="382" s="2" customFormat="1">
      <c r="A382" s="31"/>
      <c r="B382" s="32"/>
      <c r="C382" s="31"/>
      <c r="D382" s="176" t="s">
        <v>126</v>
      </c>
      <c r="E382" s="31"/>
      <c r="F382" s="177" t="s">
        <v>612</v>
      </c>
      <c r="G382" s="31"/>
      <c r="H382" s="31"/>
      <c r="I382" s="31"/>
      <c r="J382" s="31"/>
      <c r="K382" s="31"/>
      <c r="L382" s="32"/>
      <c r="M382" s="178"/>
      <c r="N382" s="179"/>
      <c r="O382" s="69"/>
      <c r="P382" s="69"/>
      <c r="Q382" s="69"/>
      <c r="R382" s="69"/>
      <c r="S382" s="69"/>
      <c r="T382" s="70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8" t="s">
        <v>126</v>
      </c>
      <c r="AU382" s="18" t="s">
        <v>83</v>
      </c>
    </row>
    <row r="383" s="12" customFormat="1" ht="22.8" customHeight="1">
      <c r="A383" s="12"/>
      <c r="B383" s="151"/>
      <c r="C383" s="12"/>
      <c r="D383" s="152" t="s">
        <v>72</v>
      </c>
      <c r="E383" s="161" t="s">
        <v>614</v>
      </c>
      <c r="F383" s="161" t="s">
        <v>615</v>
      </c>
      <c r="G383" s="12"/>
      <c r="H383" s="12"/>
      <c r="I383" s="12"/>
      <c r="J383" s="162">
        <f>BK383</f>
        <v>3798.3800000000001</v>
      </c>
      <c r="K383" s="12"/>
      <c r="L383" s="151"/>
      <c r="M383" s="155"/>
      <c r="N383" s="156"/>
      <c r="O383" s="156"/>
      <c r="P383" s="157">
        <f>SUM(P384:P400)</f>
        <v>7.902000000000001</v>
      </c>
      <c r="Q383" s="156"/>
      <c r="R383" s="157">
        <f>SUM(R384:R400)</f>
        <v>1.13442</v>
      </c>
      <c r="S383" s="156"/>
      <c r="T383" s="158">
        <f>SUM(T384:T400)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52" t="s">
        <v>134</v>
      </c>
      <c r="AT383" s="159" t="s">
        <v>72</v>
      </c>
      <c r="AU383" s="159" t="s">
        <v>81</v>
      </c>
      <c r="AY383" s="152" t="s">
        <v>116</v>
      </c>
      <c r="BK383" s="160">
        <f>SUM(BK384:BK400)</f>
        <v>3798.3800000000001</v>
      </c>
    </row>
    <row r="384" s="2" customFormat="1" ht="24.15" customHeight="1">
      <c r="A384" s="31"/>
      <c r="B384" s="163"/>
      <c r="C384" s="164" t="s">
        <v>616</v>
      </c>
      <c r="D384" s="164" t="s">
        <v>119</v>
      </c>
      <c r="E384" s="165" t="s">
        <v>617</v>
      </c>
      <c r="F384" s="166" t="s">
        <v>618</v>
      </c>
      <c r="G384" s="167" t="s">
        <v>233</v>
      </c>
      <c r="H384" s="168">
        <v>6</v>
      </c>
      <c r="I384" s="169">
        <v>406</v>
      </c>
      <c r="J384" s="169">
        <f>ROUND(I384*H384,2)</f>
        <v>2436</v>
      </c>
      <c r="K384" s="166" t="s">
        <v>210</v>
      </c>
      <c r="L384" s="32"/>
      <c r="M384" s="170" t="s">
        <v>1</v>
      </c>
      <c r="N384" s="171" t="s">
        <v>38</v>
      </c>
      <c r="O384" s="172">
        <v>1.1830000000000001</v>
      </c>
      <c r="P384" s="172">
        <f>O384*H384</f>
        <v>7.0980000000000008</v>
      </c>
      <c r="Q384" s="172">
        <v>0</v>
      </c>
      <c r="R384" s="172">
        <f>Q384*H384</f>
        <v>0</v>
      </c>
      <c r="S384" s="172">
        <v>0</v>
      </c>
      <c r="T384" s="173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74" t="s">
        <v>568</v>
      </c>
      <c r="AT384" s="174" t="s">
        <v>119</v>
      </c>
      <c r="AU384" s="174" t="s">
        <v>83</v>
      </c>
      <c r="AY384" s="18" t="s">
        <v>116</v>
      </c>
      <c r="BE384" s="175">
        <f>IF(N384="základní",J384,0)</f>
        <v>2436</v>
      </c>
      <c r="BF384" s="175">
        <f>IF(N384="snížená",J384,0)</f>
        <v>0</v>
      </c>
      <c r="BG384" s="175">
        <f>IF(N384="zákl. přenesená",J384,0)</f>
        <v>0</v>
      </c>
      <c r="BH384" s="175">
        <f>IF(N384="sníž. přenesená",J384,0)</f>
        <v>0</v>
      </c>
      <c r="BI384" s="175">
        <f>IF(N384="nulová",J384,0)</f>
        <v>0</v>
      </c>
      <c r="BJ384" s="18" t="s">
        <v>81</v>
      </c>
      <c r="BK384" s="175">
        <f>ROUND(I384*H384,2)</f>
        <v>2436</v>
      </c>
      <c r="BL384" s="18" t="s">
        <v>568</v>
      </c>
      <c r="BM384" s="174" t="s">
        <v>619</v>
      </c>
    </row>
    <row r="385" s="2" customFormat="1">
      <c r="A385" s="31"/>
      <c r="B385" s="32"/>
      <c r="C385" s="31"/>
      <c r="D385" s="176" t="s">
        <v>126</v>
      </c>
      <c r="E385" s="31"/>
      <c r="F385" s="177" t="s">
        <v>620</v>
      </c>
      <c r="G385" s="31"/>
      <c r="H385" s="31"/>
      <c r="I385" s="31"/>
      <c r="J385" s="31"/>
      <c r="K385" s="31"/>
      <c r="L385" s="32"/>
      <c r="M385" s="178"/>
      <c r="N385" s="179"/>
      <c r="O385" s="69"/>
      <c r="P385" s="69"/>
      <c r="Q385" s="69"/>
      <c r="R385" s="69"/>
      <c r="S385" s="69"/>
      <c r="T385" s="70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8" t="s">
        <v>126</v>
      </c>
      <c r="AU385" s="18" t="s">
        <v>83</v>
      </c>
    </row>
    <row r="386" s="13" customFormat="1">
      <c r="A386" s="13"/>
      <c r="B386" s="180"/>
      <c r="C386" s="13"/>
      <c r="D386" s="176" t="s">
        <v>128</v>
      </c>
      <c r="E386" s="181" t="s">
        <v>1</v>
      </c>
      <c r="F386" s="182" t="s">
        <v>149</v>
      </c>
      <c r="G386" s="13"/>
      <c r="H386" s="183">
        <v>6</v>
      </c>
      <c r="I386" s="13"/>
      <c r="J386" s="13"/>
      <c r="K386" s="13"/>
      <c r="L386" s="180"/>
      <c r="M386" s="184"/>
      <c r="N386" s="185"/>
      <c r="O386" s="185"/>
      <c r="P386" s="185"/>
      <c r="Q386" s="185"/>
      <c r="R386" s="185"/>
      <c r="S386" s="185"/>
      <c r="T386" s="18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1" t="s">
        <v>128</v>
      </c>
      <c r="AU386" s="181" t="s">
        <v>83</v>
      </c>
      <c r="AV386" s="13" t="s">
        <v>83</v>
      </c>
      <c r="AW386" s="13" t="s">
        <v>30</v>
      </c>
      <c r="AX386" s="13" t="s">
        <v>81</v>
      </c>
      <c r="AY386" s="181" t="s">
        <v>116</v>
      </c>
    </row>
    <row r="387" s="2" customFormat="1" ht="24.15" customHeight="1">
      <c r="A387" s="31"/>
      <c r="B387" s="163"/>
      <c r="C387" s="164" t="s">
        <v>621</v>
      </c>
      <c r="D387" s="164" t="s">
        <v>119</v>
      </c>
      <c r="E387" s="165" t="s">
        <v>622</v>
      </c>
      <c r="F387" s="166" t="s">
        <v>623</v>
      </c>
      <c r="G387" s="167" t="s">
        <v>233</v>
      </c>
      <c r="H387" s="168">
        <v>6</v>
      </c>
      <c r="I387" s="169">
        <v>10.5</v>
      </c>
      <c r="J387" s="169">
        <f>ROUND(I387*H387,2)</f>
        <v>63</v>
      </c>
      <c r="K387" s="166" t="s">
        <v>210</v>
      </c>
      <c r="L387" s="32"/>
      <c r="M387" s="170" t="s">
        <v>1</v>
      </c>
      <c r="N387" s="171" t="s">
        <v>38</v>
      </c>
      <c r="O387" s="172">
        <v>0.025000000000000001</v>
      </c>
      <c r="P387" s="172">
        <f>O387*H387</f>
        <v>0.15000000000000002</v>
      </c>
      <c r="Q387" s="172">
        <v>0</v>
      </c>
      <c r="R387" s="172">
        <f>Q387*H387</f>
        <v>0</v>
      </c>
      <c r="S387" s="172">
        <v>0</v>
      </c>
      <c r="T387" s="173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74" t="s">
        <v>568</v>
      </c>
      <c r="AT387" s="174" t="s">
        <v>119</v>
      </c>
      <c r="AU387" s="174" t="s">
        <v>83</v>
      </c>
      <c r="AY387" s="18" t="s">
        <v>116</v>
      </c>
      <c r="BE387" s="175">
        <f>IF(N387="základní",J387,0)</f>
        <v>63</v>
      </c>
      <c r="BF387" s="175">
        <f>IF(N387="snížená",J387,0)</f>
        <v>0</v>
      </c>
      <c r="BG387" s="175">
        <f>IF(N387="zákl. přenesená",J387,0)</f>
        <v>0</v>
      </c>
      <c r="BH387" s="175">
        <f>IF(N387="sníž. přenesená",J387,0)</f>
        <v>0</v>
      </c>
      <c r="BI387" s="175">
        <f>IF(N387="nulová",J387,0)</f>
        <v>0</v>
      </c>
      <c r="BJ387" s="18" t="s">
        <v>81</v>
      </c>
      <c r="BK387" s="175">
        <f>ROUND(I387*H387,2)</f>
        <v>63</v>
      </c>
      <c r="BL387" s="18" t="s">
        <v>568</v>
      </c>
      <c r="BM387" s="174" t="s">
        <v>624</v>
      </c>
    </row>
    <row r="388" s="2" customFormat="1">
      <c r="A388" s="31"/>
      <c r="B388" s="32"/>
      <c r="C388" s="31"/>
      <c r="D388" s="176" t="s">
        <v>126</v>
      </c>
      <c r="E388" s="31"/>
      <c r="F388" s="177" t="s">
        <v>625</v>
      </c>
      <c r="G388" s="31"/>
      <c r="H388" s="31"/>
      <c r="I388" s="31"/>
      <c r="J388" s="31"/>
      <c r="K388" s="31"/>
      <c r="L388" s="32"/>
      <c r="M388" s="178"/>
      <c r="N388" s="179"/>
      <c r="O388" s="69"/>
      <c r="P388" s="69"/>
      <c r="Q388" s="69"/>
      <c r="R388" s="69"/>
      <c r="S388" s="69"/>
      <c r="T388" s="70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8" t="s">
        <v>126</v>
      </c>
      <c r="AU388" s="18" t="s">
        <v>83</v>
      </c>
    </row>
    <row r="389" s="13" customFormat="1">
      <c r="A389" s="13"/>
      <c r="B389" s="180"/>
      <c r="C389" s="13"/>
      <c r="D389" s="176" t="s">
        <v>128</v>
      </c>
      <c r="E389" s="181" t="s">
        <v>1</v>
      </c>
      <c r="F389" s="182" t="s">
        <v>149</v>
      </c>
      <c r="G389" s="13"/>
      <c r="H389" s="183">
        <v>6</v>
      </c>
      <c r="I389" s="13"/>
      <c r="J389" s="13"/>
      <c r="K389" s="13"/>
      <c r="L389" s="180"/>
      <c r="M389" s="184"/>
      <c r="N389" s="185"/>
      <c r="O389" s="185"/>
      <c r="P389" s="185"/>
      <c r="Q389" s="185"/>
      <c r="R389" s="185"/>
      <c r="S389" s="185"/>
      <c r="T389" s="18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1" t="s">
        <v>128</v>
      </c>
      <c r="AU389" s="181" t="s">
        <v>83</v>
      </c>
      <c r="AV389" s="13" t="s">
        <v>83</v>
      </c>
      <c r="AW389" s="13" t="s">
        <v>30</v>
      </c>
      <c r="AX389" s="13" t="s">
        <v>81</v>
      </c>
      <c r="AY389" s="181" t="s">
        <v>116</v>
      </c>
    </row>
    <row r="390" s="2" customFormat="1" ht="24.15" customHeight="1">
      <c r="A390" s="31"/>
      <c r="B390" s="163"/>
      <c r="C390" s="164" t="s">
        <v>626</v>
      </c>
      <c r="D390" s="164" t="s">
        <v>119</v>
      </c>
      <c r="E390" s="165" t="s">
        <v>627</v>
      </c>
      <c r="F390" s="166" t="s">
        <v>628</v>
      </c>
      <c r="G390" s="167" t="s">
        <v>233</v>
      </c>
      <c r="H390" s="168">
        <v>6</v>
      </c>
      <c r="I390" s="169">
        <v>11.4</v>
      </c>
      <c r="J390" s="169">
        <f>ROUND(I390*H390,2)</f>
        <v>68.400000000000006</v>
      </c>
      <c r="K390" s="166" t="s">
        <v>210</v>
      </c>
      <c r="L390" s="32"/>
      <c r="M390" s="170" t="s">
        <v>1</v>
      </c>
      <c r="N390" s="171" t="s">
        <v>38</v>
      </c>
      <c r="O390" s="172">
        <v>0.027</v>
      </c>
      <c r="P390" s="172">
        <f>O390*H390</f>
        <v>0.16200000000000001</v>
      </c>
      <c r="Q390" s="172">
        <v>0</v>
      </c>
      <c r="R390" s="172">
        <f>Q390*H390</f>
        <v>0</v>
      </c>
      <c r="S390" s="172">
        <v>0</v>
      </c>
      <c r="T390" s="173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74" t="s">
        <v>568</v>
      </c>
      <c r="AT390" s="174" t="s">
        <v>119</v>
      </c>
      <c r="AU390" s="174" t="s">
        <v>83</v>
      </c>
      <c r="AY390" s="18" t="s">
        <v>116</v>
      </c>
      <c r="BE390" s="175">
        <f>IF(N390="základní",J390,0)</f>
        <v>68.400000000000006</v>
      </c>
      <c r="BF390" s="175">
        <f>IF(N390="snížená",J390,0)</f>
        <v>0</v>
      </c>
      <c r="BG390" s="175">
        <f>IF(N390="zákl. přenesená",J390,0)</f>
        <v>0</v>
      </c>
      <c r="BH390" s="175">
        <f>IF(N390="sníž. přenesená",J390,0)</f>
        <v>0</v>
      </c>
      <c r="BI390" s="175">
        <f>IF(N390="nulová",J390,0)</f>
        <v>0</v>
      </c>
      <c r="BJ390" s="18" t="s">
        <v>81</v>
      </c>
      <c r="BK390" s="175">
        <f>ROUND(I390*H390,2)</f>
        <v>68.400000000000006</v>
      </c>
      <c r="BL390" s="18" t="s">
        <v>568</v>
      </c>
      <c r="BM390" s="174" t="s">
        <v>629</v>
      </c>
    </row>
    <row r="391" s="2" customFormat="1">
      <c r="A391" s="31"/>
      <c r="B391" s="32"/>
      <c r="C391" s="31"/>
      <c r="D391" s="176" t="s">
        <v>126</v>
      </c>
      <c r="E391" s="31"/>
      <c r="F391" s="177" t="s">
        <v>630</v>
      </c>
      <c r="G391" s="31"/>
      <c r="H391" s="31"/>
      <c r="I391" s="31"/>
      <c r="J391" s="31"/>
      <c r="K391" s="31"/>
      <c r="L391" s="32"/>
      <c r="M391" s="178"/>
      <c r="N391" s="179"/>
      <c r="O391" s="69"/>
      <c r="P391" s="69"/>
      <c r="Q391" s="69"/>
      <c r="R391" s="69"/>
      <c r="S391" s="69"/>
      <c r="T391" s="70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8" t="s">
        <v>126</v>
      </c>
      <c r="AU391" s="18" t="s">
        <v>83</v>
      </c>
    </row>
    <row r="392" s="13" customFormat="1">
      <c r="A392" s="13"/>
      <c r="B392" s="180"/>
      <c r="C392" s="13"/>
      <c r="D392" s="176" t="s">
        <v>128</v>
      </c>
      <c r="E392" s="181" t="s">
        <v>1</v>
      </c>
      <c r="F392" s="182" t="s">
        <v>149</v>
      </c>
      <c r="G392" s="13"/>
      <c r="H392" s="183">
        <v>6</v>
      </c>
      <c r="I392" s="13"/>
      <c r="J392" s="13"/>
      <c r="K392" s="13"/>
      <c r="L392" s="180"/>
      <c r="M392" s="184"/>
      <c r="N392" s="185"/>
      <c r="O392" s="185"/>
      <c r="P392" s="185"/>
      <c r="Q392" s="185"/>
      <c r="R392" s="185"/>
      <c r="S392" s="185"/>
      <c r="T392" s="18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1" t="s">
        <v>128</v>
      </c>
      <c r="AU392" s="181" t="s">
        <v>83</v>
      </c>
      <c r="AV392" s="13" t="s">
        <v>83</v>
      </c>
      <c r="AW392" s="13" t="s">
        <v>30</v>
      </c>
      <c r="AX392" s="13" t="s">
        <v>81</v>
      </c>
      <c r="AY392" s="181" t="s">
        <v>116</v>
      </c>
    </row>
    <row r="393" s="2" customFormat="1" ht="16.5" customHeight="1">
      <c r="A393" s="31"/>
      <c r="B393" s="163"/>
      <c r="C393" s="204" t="s">
        <v>631</v>
      </c>
      <c r="D393" s="204" t="s">
        <v>253</v>
      </c>
      <c r="E393" s="205" t="s">
        <v>632</v>
      </c>
      <c r="F393" s="206" t="s">
        <v>633</v>
      </c>
      <c r="G393" s="207" t="s">
        <v>256</v>
      </c>
      <c r="H393" s="208">
        <v>1.1339999999999999</v>
      </c>
      <c r="I393" s="209">
        <v>476</v>
      </c>
      <c r="J393" s="209">
        <f>ROUND(I393*H393,2)</f>
        <v>539.77999999999997</v>
      </c>
      <c r="K393" s="206" t="s">
        <v>210</v>
      </c>
      <c r="L393" s="210"/>
      <c r="M393" s="211" t="s">
        <v>1</v>
      </c>
      <c r="N393" s="212" t="s">
        <v>38</v>
      </c>
      <c r="O393" s="172">
        <v>0</v>
      </c>
      <c r="P393" s="172">
        <f>O393*H393</f>
        <v>0</v>
      </c>
      <c r="Q393" s="172">
        <v>1</v>
      </c>
      <c r="R393" s="172">
        <f>Q393*H393</f>
        <v>1.1339999999999999</v>
      </c>
      <c r="S393" s="172">
        <v>0</v>
      </c>
      <c r="T393" s="173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74" t="s">
        <v>634</v>
      </c>
      <c r="AT393" s="174" t="s">
        <v>253</v>
      </c>
      <c r="AU393" s="174" t="s">
        <v>83</v>
      </c>
      <c r="AY393" s="18" t="s">
        <v>116</v>
      </c>
      <c r="BE393" s="175">
        <f>IF(N393="základní",J393,0)</f>
        <v>539.77999999999997</v>
      </c>
      <c r="BF393" s="175">
        <f>IF(N393="snížená",J393,0)</f>
        <v>0</v>
      </c>
      <c r="BG393" s="175">
        <f>IF(N393="zákl. přenesená",J393,0)</f>
        <v>0</v>
      </c>
      <c r="BH393" s="175">
        <f>IF(N393="sníž. přenesená",J393,0)</f>
        <v>0</v>
      </c>
      <c r="BI393" s="175">
        <f>IF(N393="nulová",J393,0)</f>
        <v>0</v>
      </c>
      <c r="BJ393" s="18" t="s">
        <v>81</v>
      </c>
      <c r="BK393" s="175">
        <f>ROUND(I393*H393,2)</f>
        <v>539.77999999999997</v>
      </c>
      <c r="BL393" s="18" t="s">
        <v>568</v>
      </c>
      <c r="BM393" s="174" t="s">
        <v>635</v>
      </c>
    </row>
    <row r="394" s="2" customFormat="1">
      <c r="A394" s="31"/>
      <c r="B394" s="32"/>
      <c r="C394" s="31"/>
      <c r="D394" s="176" t="s">
        <v>126</v>
      </c>
      <c r="E394" s="31"/>
      <c r="F394" s="177" t="s">
        <v>633</v>
      </c>
      <c r="G394" s="31"/>
      <c r="H394" s="31"/>
      <c r="I394" s="31"/>
      <c r="J394" s="31"/>
      <c r="K394" s="31"/>
      <c r="L394" s="32"/>
      <c r="M394" s="178"/>
      <c r="N394" s="179"/>
      <c r="O394" s="69"/>
      <c r="P394" s="69"/>
      <c r="Q394" s="69"/>
      <c r="R394" s="69"/>
      <c r="S394" s="69"/>
      <c r="T394" s="70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8" t="s">
        <v>126</v>
      </c>
      <c r="AU394" s="18" t="s">
        <v>83</v>
      </c>
    </row>
    <row r="395" s="2" customFormat="1" ht="24.15" customHeight="1">
      <c r="A395" s="31"/>
      <c r="B395" s="163"/>
      <c r="C395" s="164" t="s">
        <v>636</v>
      </c>
      <c r="D395" s="164" t="s">
        <v>119</v>
      </c>
      <c r="E395" s="165" t="s">
        <v>637</v>
      </c>
      <c r="F395" s="166" t="s">
        <v>638</v>
      </c>
      <c r="G395" s="167" t="s">
        <v>233</v>
      </c>
      <c r="H395" s="168">
        <v>6</v>
      </c>
      <c r="I395" s="169">
        <v>99.400000000000006</v>
      </c>
      <c r="J395" s="169">
        <f>ROUND(I395*H395,2)</f>
        <v>596.39999999999998</v>
      </c>
      <c r="K395" s="166" t="s">
        <v>210</v>
      </c>
      <c r="L395" s="32"/>
      <c r="M395" s="170" t="s">
        <v>1</v>
      </c>
      <c r="N395" s="171" t="s">
        <v>38</v>
      </c>
      <c r="O395" s="172">
        <v>0.058999999999999997</v>
      </c>
      <c r="P395" s="172">
        <f>O395*H395</f>
        <v>0.35399999999999998</v>
      </c>
      <c r="Q395" s="172">
        <v>0</v>
      </c>
      <c r="R395" s="172">
        <f>Q395*H395</f>
        <v>0</v>
      </c>
      <c r="S395" s="172">
        <v>0</v>
      </c>
      <c r="T395" s="173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74" t="s">
        <v>568</v>
      </c>
      <c r="AT395" s="174" t="s">
        <v>119</v>
      </c>
      <c r="AU395" s="174" t="s">
        <v>83</v>
      </c>
      <c r="AY395" s="18" t="s">
        <v>116</v>
      </c>
      <c r="BE395" s="175">
        <f>IF(N395="základní",J395,0)</f>
        <v>596.39999999999998</v>
      </c>
      <c r="BF395" s="175">
        <f>IF(N395="snížená",J395,0)</f>
        <v>0</v>
      </c>
      <c r="BG395" s="175">
        <f>IF(N395="zákl. přenesená",J395,0)</f>
        <v>0</v>
      </c>
      <c r="BH395" s="175">
        <f>IF(N395="sníž. přenesená",J395,0)</f>
        <v>0</v>
      </c>
      <c r="BI395" s="175">
        <f>IF(N395="nulová",J395,0)</f>
        <v>0</v>
      </c>
      <c r="BJ395" s="18" t="s">
        <v>81</v>
      </c>
      <c r="BK395" s="175">
        <f>ROUND(I395*H395,2)</f>
        <v>596.39999999999998</v>
      </c>
      <c r="BL395" s="18" t="s">
        <v>568</v>
      </c>
      <c r="BM395" s="174" t="s">
        <v>639</v>
      </c>
    </row>
    <row r="396" s="2" customFormat="1">
      <c r="A396" s="31"/>
      <c r="B396" s="32"/>
      <c r="C396" s="31"/>
      <c r="D396" s="176" t="s">
        <v>126</v>
      </c>
      <c r="E396" s="31"/>
      <c r="F396" s="177" t="s">
        <v>640</v>
      </c>
      <c r="G396" s="31"/>
      <c r="H396" s="31"/>
      <c r="I396" s="31"/>
      <c r="J396" s="31"/>
      <c r="K396" s="31"/>
      <c r="L396" s="32"/>
      <c r="M396" s="178"/>
      <c r="N396" s="179"/>
      <c r="O396" s="69"/>
      <c r="P396" s="69"/>
      <c r="Q396" s="69"/>
      <c r="R396" s="69"/>
      <c r="S396" s="69"/>
      <c r="T396" s="70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8" t="s">
        <v>126</v>
      </c>
      <c r="AU396" s="18" t="s">
        <v>83</v>
      </c>
    </row>
    <row r="397" s="13" customFormat="1">
      <c r="A397" s="13"/>
      <c r="B397" s="180"/>
      <c r="C397" s="13"/>
      <c r="D397" s="176" t="s">
        <v>128</v>
      </c>
      <c r="E397" s="181" t="s">
        <v>1</v>
      </c>
      <c r="F397" s="182" t="s">
        <v>149</v>
      </c>
      <c r="G397" s="13"/>
      <c r="H397" s="183">
        <v>6</v>
      </c>
      <c r="I397" s="13"/>
      <c r="J397" s="13"/>
      <c r="K397" s="13"/>
      <c r="L397" s="180"/>
      <c r="M397" s="184"/>
      <c r="N397" s="185"/>
      <c r="O397" s="185"/>
      <c r="P397" s="185"/>
      <c r="Q397" s="185"/>
      <c r="R397" s="185"/>
      <c r="S397" s="185"/>
      <c r="T397" s="18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1" t="s">
        <v>128</v>
      </c>
      <c r="AU397" s="181" t="s">
        <v>83</v>
      </c>
      <c r="AV397" s="13" t="s">
        <v>83</v>
      </c>
      <c r="AW397" s="13" t="s">
        <v>30</v>
      </c>
      <c r="AX397" s="13" t="s">
        <v>81</v>
      </c>
      <c r="AY397" s="181" t="s">
        <v>116</v>
      </c>
    </row>
    <row r="398" s="2" customFormat="1" ht="16.5" customHeight="1">
      <c r="A398" s="31"/>
      <c r="B398" s="163"/>
      <c r="C398" s="164" t="s">
        <v>641</v>
      </c>
      <c r="D398" s="164" t="s">
        <v>119</v>
      </c>
      <c r="E398" s="165" t="s">
        <v>642</v>
      </c>
      <c r="F398" s="166" t="s">
        <v>643</v>
      </c>
      <c r="G398" s="167" t="s">
        <v>233</v>
      </c>
      <c r="H398" s="168">
        <v>6</v>
      </c>
      <c r="I398" s="169">
        <v>15.800000000000001</v>
      </c>
      <c r="J398" s="169">
        <f>ROUND(I398*H398,2)</f>
        <v>94.799999999999997</v>
      </c>
      <c r="K398" s="166" t="s">
        <v>210</v>
      </c>
      <c r="L398" s="32"/>
      <c r="M398" s="170" t="s">
        <v>1</v>
      </c>
      <c r="N398" s="171" t="s">
        <v>38</v>
      </c>
      <c r="O398" s="172">
        <v>0.023</v>
      </c>
      <c r="P398" s="172">
        <f>O398*H398</f>
        <v>0.13800000000000001</v>
      </c>
      <c r="Q398" s="172">
        <v>6.9999999999999994E-05</v>
      </c>
      <c r="R398" s="172">
        <f>Q398*H398</f>
        <v>0.00041999999999999996</v>
      </c>
      <c r="S398" s="172">
        <v>0</v>
      </c>
      <c r="T398" s="173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74" t="s">
        <v>568</v>
      </c>
      <c r="AT398" s="174" t="s">
        <v>119</v>
      </c>
      <c r="AU398" s="174" t="s">
        <v>83</v>
      </c>
      <c r="AY398" s="18" t="s">
        <v>116</v>
      </c>
      <c r="BE398" s="175">
        <f>IF(N398="základní",J398,0)</f>
        <v>94.799999999999997</v>
      </c>
      <c r="BF398" s="175">
        <f>IF(N398="snížená",J398,0)</f>
        <v>0</v>
      </c>
      <c r="BG398" s="175">
        <f>IF(N398="zákl. přenesená",J398,0)</f>
        <v>0</v>
      </c>
      <c r="BH398" s="175">
        <f>IF(N398="sníž. přenesená",J398,0)</f>
        <v>0</v>
      </c>
      <c r="BI398" s="175">
        <f>IF(N398="nulová",J398,0)</f>
        <v>0</v>
      </c>
      <c r="BJ398" s="18" t="s">
        <v>81</v>
      </c>
      <c r="BK398" s="175">
        <f>ROUND(I398*H398,2)</f>
        <v>94.799999999999997</v>
      </c>
      <c r="BL398" s="18" t="s">
        <v>568</v>
      </c>
      <c r="BM398" s="174" t="s">
        <v>644</v>
      </c>
    </row>
    <row r="399" s="2" customFormat="1">
      <c r="A399" s="31"/>
      <c r="B399" s="32"/>
      <c r="C399" s="31"/>
      <c r="D399" s="176" t="s">
        <v>126</v>
      </c>
      <c r="E399" s="31"/>
      <c r="F399" s="177" t="s">
        <v>645</v>
      </c>
      <c r="G399" s="31"/>
      <c r="H399" s="31"/>
      <c r="I399" s="31"/>
      <c r="J399" s="31"/>
      <c r="K399" s="31"/>
      <c r="L399" s="32"/>
      <c r="M399" s="178"/>
      <c r="N399" s="179"/>
      <c r="O399" s="69"/>
      <c r="P399" s="69"/>
      <c r="Q399" s="69"/>
      <c r="R399" s="69"/>
      <c r="S399" s="69"/>
      <c r="T399" s="70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8" t="s">
        <v>126</v>
      </c>
      <c r="AU399" s="18" t="s">
        <v>83</v>
      </c>
    </row>
    <row r="400" s="13" customFormat="1">
      <c r="A400" s="13"/>
      <c r="B400" s="180"/>
      <c r="C400" s="13"/>
      <c r="D400" s="176" t="s">
        <v>128</v>
      </c>
      <c r="E400" s="181" t="s">
        <v>1</v>
      </c>
      <c r="F400" s="182" t="s">
        <v>149</v>
      </c>
      <c r="G400" s="13"/>
      <c r="H400" s="183">
        <v>6</v>
      </c>
      <c r="I400" s="13"/>
      <c r="J400" s="13"/>
      <c r="K400" s="13"/>
      <c r="L400" s="180"/>
      <c r="M400" s="187"/>
      <c r="N400" s="188"/>
      <c r="O400" s="188"/>
      <c r="P400" s="188"/>
      <c r="Q400" s="188"/>
      <c r="R400" s="188"/>
      <c r="S400" s="188"/>
      <c r="T400" s="18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1" t="s">
        <v>128</v>
      </c>
      <c r="AU400" s="181" t="s">
        <v>83</v>
      </c>
      <c r="AV400" s="13" t="s">
        <v>83</v>
      </c>
      <c r="AW400" s="13" t="s">
        <v>30</v>
      </c>
      <c r="AX400" s="13" t="s">
        <v>81</v>
      </c>
      <c r="AY400" s="181" t="s">
        <v>116</v>
      </c>
    </row>
    <row r="401" s="2" customFormat="1" ht="6.96" customHeight="1">
      <c r="A401" s="31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32"/>
      <c r="M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</row>
  </sheetData>
  <autoFilter ref="C126:K40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646</v>
      </c>
      <c r="H4" s="21"/>
    </row>
    <row r="5" s="1" customFormat="1" ht="12" customHeight="1">
      <c r="B5" s="21"/>
      <c r="C5" s="24" t="s">
        <v>12</v>
      </c>
      <c r="D5" s="29" t="s">
        <v>13</v>
      </c>
      <c r="E5" s="1"/>
      <c r="F5" s="1"/>
      <c r="H5" s="21"/>
    </row>
    <row r="6" s="1" customFormat="1" ht="36.96" customHeight="1">
      <c r="B6" s="21"/>
      <c r="C6" s="26" t="s">
        <v>14</v>
      </c>
      <c r="D6" s="27" t="s">
        <v>15</v>
      </c>
      <c r="E6" s="1"/>
      <c r="F6" s="1"/>
      <c r="H6" s="21"/>
    </row>
    <row r="7" s="1" customFormat="1" ht="16.5" customHeight="1">
      <c r="B7" s="21"/>
      <c r="C7" s="28" t="s">
        <v>20</v>
      </c>
      <c r="D7" s="61" t="str">
        <f>'Rekapitulace stavby'!AN8</f>
        <v>2. 2. 2023</v>
      </c>
      <c r="H7" s="21"/>
    </row>
    <row r="8" s="2" customFormat="1" ht="10.8" customHeight="1">
      <c r="A8" s="31"/>
      <c r="B8" s="32"/>
      <c r="C8" s="31"/>
      <c r="D8" s="31"/>
      <c r="E8" s="31"/>
      <c r="F8" s="31"/>
      <c r="G8" s="31"/>
      <c r="H8" s="32"/>
    </row>
    <row r="9" s="11" customFormat="1" ht="29.28" customHeight="1">
      <c r="A9" s="141"/>
      <c r="B9" s="142"/>
      <c r="C9" s="143" t="s">
        <v>54</v>
      </c>
      <c r="D9" s="144" t="s">
        <v>55</v>
      </c>
      <c r="E9" s="144" t="s">
        <v>102</v>
      </c>
      <c r="F9" s="145" t="s">
        <v>647</v>
      </c>
      <c r="G9" s="141"/>
      <c r="H9" s="142"/>
    </row>
    <row r="10" s="2" customFormat="1" ht="26.4" customHeight="1">
      <c r="A10" s="31"/>
      <c r="B10" s="32"/>
      <c r="C10" s="214" t="s">
        <v>648</v>
      </c>
      <c r="D10" s="214" t="s">
        <v>85</v>
      </c>
      <c r="E10" s="31"/>
      <c r="F10" s="31"/>
      <c r="G10" s="31"/>
      <c r="H10" s="32"/>
    </row>
    <row r="11" s="2" customFormat="1" ht="16.8" customHeight="1">
      <c r="A11" s="31"/>
      <c r="B11" s="32"/>
      <c r="C11" s="215" t="s">
        <v>649</v>
      </c>
      <c r="D11" s="216" t="s">
        <v>649</v>
      </c>
      <c r="E11" s="217" t="s">
        <v>1</v>
      </c>
      <c r="F11" s="218">
        <v>234.84</v>
      </c>
      <c r="G11" s="31"/>
      <c r="H11" s="32"/>
    </row>
    <row r="12" s="2" customFormat="1" ht="16.8" customHeight="1">
      <c r="A12" s="31"/>
      <c r="B12" s="32"/>
      <c r="C12" s="215" t="s">
        <v>650</v>
      </c>
      <c r="D12" s="216" t="s">
        <v>650</v>
      </c>
      <c r="E12" s="217" t="s">
        <v>1</v>
      </c>
      <c r="F12" s="218">
        <v>228</v>
      </c>
      <c r="G12" s="31"/>
      <c r="H12" s="32"/>
    </row>
    <row r="13" s="2" customFormat="1" ht="16.8" customHeight="1">
      <c r="A13" s="31"/>
      <c r="B13" s="32"/>
      <c r="C13" s="215" t="s">
        <v>651</v>
      </c>
      <c r="D13" s="216" t="s">
        <v>651</v>
      </c>
      <c r="E13" s="217" t="s">
        <v>1</v>
      </c>
      <c r="F13" s="218">
        <v>1</v>
      </c>
      <c r="G13" s="31"/>
      <c r="H13" s="32"/>
    </row>
    <row r="14" s="2" customFormat="1" ht="16.8" customHeight="1">
      <c r="A14" s="31"/>
      <c r="B14" s="32"/>
      <c r="C14" s="215" t="s">
        <v>652</v>
      </c>
      <c r="D14" s="216" t="s">
        <v>653</v>
      </c>
      <c r="E14" s="217" t="s">
        <v>1</v>
      </c>
      <c r="F14" s="218">
        <v>420</v>
      </c>
      <c r="G14" s="31"/>
      <c r="H14" s="32"/>
    </row>
    <row r="15" s="2" customFormat="1" ht="16.8" customHeight="1">
      <c r="A15" s="31"/>
      <c r="B15" s="32"/>
      <c r="C15" s="215" t="s">
        <v>173</v>
      </c>
      <c r="D15" s="216" t="s">
        <v>1</v>
      </c>
      <c r="E15" s="217" t="s">
        <v>1</v>
      </c>
      <c r="F15" s="218">
        <v>422.80000000000001</v>
      </c>
      <c r="G15" s="31"/>
      <c r="H15" s="32"/>
    </row>
    <row r="16" s="2" customFormat="1" ht="16.8" customHeight="1">
      <c r="A16" s="31"/>
      <c r="B16" s="32"/>
      <c r="C16" s="219" t="s">
        <v>173</v>
      </c>
      <c r="D16" s="219" t="s">
        <v>230</v>
      </c>
      <c r="E16" s="18" t="s">
        <v>1</v>
      </c>
      <c r="F16" s="220">
        <v>422.80000000000001</v>
      </c>
      <c r="G16" s="31"/>
      <c r="H16" s="32"/>
    </row>
    <row r="17" s="2" customFormat="1" ht="16.8" customHeight="1">
      <c r="A17" s="31"/>
      <c r="B17" s="32"/>
      <c r="C17" s="221" t="s">
        <v>654</v>
      </c>
      <c r="D17" s="31"/>
      <c r="E17" s="31"/>
      <c r="F17" s="31"/>
      <c r="G17" s="31"/>
      <c r="H17" s="32"/>
    </row>
    <row r="18" s="2" customFormat="1" ht="16.8" customHeight="1">
      <c r="A18" s="31"/>
      <c r="B18" s="32"/>
      <c r="C18" s="219" t="s">
        <v>226</v>
      </c>
      <c r="D18" s="219" t="s">
        <v>227</v>
      </c>
      <c r="E18" s="18" t="s">
        <v>209</v>
      </c>
      <c r="F18" s="220">
        <v>422.80000000000001</v>
      </c>
      <c r="G18" s="31"/>
      <c r="H18" s="32"/>
    </row>
    <row r="19" s="2" customFormat="1" ht="16.8" customHeight="1">
      <c r="A19" s="31"/>
      <c r="B19" s="32"/>
      <c r="C19" s="219" t="s">
        <v>543</v>
      </c>
      <c r="D19" s="219" t="s">
        <v>544</v>
      </c>
      <c r="E19" s="18" t="s">
        <v>256</v>
      </c>
      <c r="F19" s="220">
        <v>155.16399999999999</v>
      </c>
      <c r="G19" s="31"/>
      <c r="H19" s="32"/>
    </row>
    <row r="20" s="2" customFormat="1">
      <c r="A20" s="31"/>
      <c r="B20" s="32"/>
      <c r="C20" s="219" t="s">
        <v>580</v>
      </c>
      <c r="D20" s="219" t="s">
        <v>581</v>
      </c>
      <c r="E20" s="18" t="s">
        <v>256</v>
      </c>
      <c r="F20" s="220">
        <v>60.764000000000003</v>
      </c>
      <c r="G20" s="31"/>
      <c r="H20" s="32"/>
    </row>
    <row r="21" s="2" customFormat="1" ht="16.8" customHeight="1">
      <c r="A21" s="31"/>
      <c r="B21" s="32"/>
      <c r="C21" s="215" t="s">
        <v>175</v>
      </c>
      <c r="D21" s="216" t="s">
        <v>1</v>
      </c>
      <c r="E21" s="217" t="s">
        <v>1</v>
      </c>
      <c r="F21" s="218">
        <v>22.896000000000001</v>
      </c>
      <c r="G21" s="31"/>
      <c r="H21" s="32"/>
    </row>
    <row r="22" s="2" customFormat="1" ht="16.8" customHeight="1">
      <c r="A22" s="31"/>
      <c r="B22" s="32"/>
      <c r="C22" s="219" t="s">
        <v>1</v>
      </c>
      <c r="D22" s="219" t="s">
        <v>561</v>
      </c>
      <c r="E22" s="18" t="s">
        <v>1</v>
      </c>
      <c r="F22" s="220">
        <v>5.04</v>
      </c>
      <c r="G22" s="31"/>
      <c r="H22" s="32"/>
    </row>
    <row r="23" s="2" customFormat="1" ht="16.8" customHeight="1">
      <c r="A23" s="31"/>
      <c r="B23" s="32"/>
      <c r="C23" s="219" t="s">
        <v>1</v>
      </c>
      <c r="D23" s="219" t="s">
        <v>562</v>
      </c>
      <c r="E23" s="18" t="s">
        <v>1</v>
      </c>
      <c r="F23" s="220">
        <v>17.856000000000002</v>
      </c>
      <c r="G23" s="31"/>
      <c r="H23" s="32"/>
    </row>
    <row r="24" s="2" customFormat="1" ht="16.8" customHeight="1">
      <c r="A24" s="31"/>
      <c r="B24" s="32"/>
      <c r="C24" s="219" t="s">
        <v>175</v>
      </c>
      <c r="D24" s="219" t="s">
        <v>220</v>
      </c>
      <c r="E24" s="18" t="s">
        <v>1</v>
      </c>
      <c r="F24" s="220">
        <v>22.896000000000001</v>
      </c>
      <c r="G24" s="31"/>
      <c r="H24" s="32"/>
    </row>
    <row r="25" s="2" customFormat="1" ht="16.8" customHeight="1">
      <c r="A25" s="31"/>
      <c r="B25" s="32"/>
      <c r="C25" s="221" t="s">
        <v>654</v>
      </c>
      <c r="D25" s="31"/>
      <c r="E25" s="31"/>
      <c r="F25" s="31"/>
      <c r="G25" s="31"/>
      <c r="H25" s="32"/>
    </row>
    <row r="26" s="2" customFormat="1" ht="16.8" customHeight="1">
      <c r="A26" s="31"/>
      <c r="B26" s="32"/>
      <c r="C26" s="219" t="s">
        <v>557</v>
      </c>
      <c r="D26" s="219" t="s">
        <v>558</v>
      </c>
      <c r="E26" s="18" t="s">
        <v>256</v>
      </c>
      <c r="F26" s="220">
        <v>22.896000000000001</v>
      </c>
      <c r="G26" s="31"/>
      <c r="H26" s="32"/>
    </row>
    <row r="27" s="2" customFormat="1" ht="16.8" customHeight="1">
      <c r="A27" s="31"/>
      <c r="B27" s="32"/>
      <c r="C27" s="219" t="s">
        <v>564</v>
      </c>
      <c r="D27" s="219" t="s">
        <v>565</v>
      </c>
      <c r="E27" s="18" t="s">
        <v>256</v>
      </c>
      <c r="F27" s="220">
        <v>206.06399999999999</v>
      </c>
      <c r="G27" s="31"/>
      <c r="H27" s="32"/>
    </row>
    <row r="28" s="2" customFormat="1" ht="16.8" customHeight="1">
      <c r="A28" s="31"/>
      <c r="B28" s="32"/>
      <c r="C28" s="219" t="s">
        <v>569</v>
      </c>
      <c r="D28" s="219" t="s">
        <v>570</v>
      </c>
      <c r="E28" s="18" t="s">
        <v>256</v>
      </c>
      <c r="F28" s="220">
        <v>178.06</v>
      </c>
      <c r="G28" s="31"/>
      <c r="H28" s="32"/>
    </row>
    <row r="29" s="2" customFormat="1" ht="16.8" customHeight="1">
      <c r="A29" s="31"/>
      <c r="B29" s="32"/>
      <c r="C29" s="215" t="s">
        <v>177</v>
      </c>
      <c r="D29" s="216" t="s">
        <v>177</v>
      </c>
      <c r="E29" s="217" t="s">
        <v>1</v>
      </c>
      <c r="F29" s="218">
        <v>29.324999999999999</v>
      </c>
      <c r="G29" s="31"/>
      <c r="H29" s="32"/>
    </row>
    <row r="30" s="2" customFormat="1" ht="16.8" customHeight="1">
      <c r="A30" s="31"/>
      <c r="B30" s="32"/>
      <c r="C30" s="219" t="s">
        <v>1</v>
      </c>
      <c r="D30" s="219" t="s">
        <v>242</v>
      </c>
      <c r="E30" s="18" t="s">
        <v>1</v>
      </c>
      <c r="F30" s="220">
        <v>25.199999999999999</v>
      </c>
      <c r="G30" s="31"/>
      <c r="H30" s="32"/>
    </row>
    <row r="31" s="2" customFormat="1" ht="16.8" customHeight="1">
      <c r="A31" s="31"/>
      <c r="B31" s="32"/>
      <c r="C31" s="219" t="s">
        <v>1</v>
      </c>
      <c r="D31" s="219" t="s">
        <v>243</v>
      </c>
      <c r="E31" s="18" t="s">
        <v>1</v>
      </c>
      <c r="F31" s="220">
        <v>4.125</v>
      </c>
      <c r="G31" s="31"/>
      <c r="H31" s="32"/>
    </row>
    <row r="32" s="2" customFormat="1" ht="16.8" customHeight="1">
      <c r="A32" s="31"/>
      <c r="B32" s="32"/>
      <c r="C32" s="219" t="s">
        <v>177</v>
      </c>
      <c r="D32" s="219" t="s">
        <v>220</v>
      </c>
      <c r="E32" s="18" t="s">
        <v>1</v>
      </c>
      <c r="F32" s="220">
        <v>29.324999999999999</v>
      </c>
      <c r="G32" s="31"/>
      <c r="H32" s="32"/>
    </row>
    <row r="33" s="2" customFormat="1" ht="16.8" customHeight="1">
      <c r="A33" s="31"/>
      <c r="B33" s="32"/>
      <c r="C33" s="221" t="s">
        <v>654</v>
      </c>
      <c r="D33" s="31"/>
      <c r="E33" s="31"/>
      <c r="F33" s="31"/>
      <c r="G33" s="31"/>
      <c r="H33" s="32"/>
    </row>
    <row r="34" s="2" customFormat="1">
      <c r="A34" s="31"/>
      <c r="B34" s="32"/>
      <c r="C34" s="219" t="s">
        <v>237</v>
      </c>
      <c r="D34" s="219" t="s">
        <v>238</v>
      </c>
      <c r="E34" s="18" t="s">
        <v>239</v>
      </c>
      <c r="F34" s="220">
        <v>29.324999999999999</v>
      </c>
      <c r="G34" s="31"/>
      <c r="H34" s="32"/>
    </row>
    <row r="35" s="2" customFormat="1">
      <c r="A35" s="31"/>
      <c r="B35" s="32"/>
      <c r="C35" s="219" t="s">
        <v>244</v>
      </c>
      <c r="D35" s="219" t="s">
        <v>245</v>
      </c>
      <c r="E35" s="18" t="s">
        <v>239</v>
      </c>
      <c r="F35" s="220">
        <v>29.324999999999999</v>
      </c>
      <c r="G35" s="31"/>
      <c r="H35" s="32"/>
    </row>
    <row r="36" s="2" customFormat="1" ht="16.8" customHeight="1">
      <c r="A36" s="31"/>
      <c r="B36" s="32"/>
      <c r="C36" s="215" t="s">
        <v>179</v>
      </c>
      <c r="D36" s="216" t="s">
        <v>1</v>
      </c>
      <c r="E36" s="217" t="s">
        <v>1</v>
      </c>
      <c r="F36" s="218">
        <v>124</v>
      </c>
      <c r="G36" s="31"/>
      <c r="H36" s="32"/>
    </row>
    <row r="37" s="2" customFormat="1" ht="16.8" customHeight="1">
      <c r="A37" s="31"/>
      <c r="B37" s="32"/>
      <c r="C37" s="219" t="s">
        <v>179</v>
      </c>
      <c r="D37" s="219" t="s">
        <v>213</v>
      </c>
      <c r="E37" s="18" t="s">
        <v>1</v>
      </c>
      <c r="F37" s="220">
        <v>124</v>
      </c>
      <c r="G37" s="31"/>
      <c r="H37" s="32"/>
    </row>
    <row r="38" s="2" customFormat="1" ht="16.8" customHeight="1">
      <c r="A38" s="31"/>
      <c r="B38" s="32"/>
      <c r="C38" s="221" t="s">
        <v>654</v>
      </c>
      <c r="D38" s="31"/>
      <c r="E38" s="31"/>
      <c r="F38" s="31"/>
      <c r="G38" s="31"/>
      <c r="H38" s="32"/>
    </row>
    <row r="39" s="2" customFormat="1" ht="16.8" customHeight="1">
      <c r="A39" s="31"/>
      <c r="B39" s="32"/>
      <c r="C39" s="219" t="s">
        <v>207</v>
      </c>
      <c r="D39" s="219" t="s">
        <v>208</v>
      </c>
      <c r="E39" s="18" t="s">
        <v>209</v>
      </c>
      <c r="F39" s="220">
        <v>124</v>
      </c>
      <c r="G39" s="31"/>
      <c r="H39" s="32"/>
    </row>
    <row r="40" s="2" customFormat="1" ht="16.8" customHeight="1">
      <c r="A40" s="31"/>
      <c r="B40" s="32"/>
      <c r="C40" s="219" t="s">
        <v>557</v>
      </c>
      <c r="D40" s="219" t="s">
        <v>558</v>
      </c>
      <c r="E40" s="18" t="s">
        <v>256</v>
      </c>
      <c r="F40" s="220">
        <v>22.896000000000001</v>
      </c>
      <c r="G40" s="31"/>
      <c r="H40" s="32"/>
    </row>
    <row r="41" s="2" customFormat="1">
      <c r="A41" s="31"/>
      <c r="B41" s="32"/>
      <c r="C41" s="219" t="s">
        <v>575</v>
      </c>
      <c r="D41" s="219" t="s">
        <v>576</v>
      </c>
      <c r="E41" s="18" t="s">
        <v>256</v>
      </c>
      <c r="F41" s="220">
        <v>22.896000000000001</v>
      </c>
      <c r="G41" s="31"/>
      <c r="H41" s="32"/>
    </row>
    <row r="42" s="2" customFormat="1" ht="16.8" customHeight="1">
      <c r="A42" s="31"/>
      <c r="B42" s="32"/>
      <c r="C42" s="215" t="s">
        <v>655</v>
      </c>
      <c r="D42" s="216" t="s">
        <v>1</v>
      </c>
      <c r="E42" s="217" t="s">
        <v>1</v>
      </c>
      <c r="F42" s="218">
        <v>122.09999999999999</v>
      </c>
      <c r="G42" s="31"/>
      <c r="H42" s="32"/>
    </row>
    <row r="43" s="2" customFormat="1" ht="16.8" customHeight="1">
      <c r="A43" s="31"/>
      <c r="B43" s="32"/>
      <c r="C43" s="215" t="s">
        <v>181</v>
      </c>
      <c r="D43" s="216" t="s">
        <v>1</v>
      </c>
      <c r="E43" s="217" t="s">
        <v>1</v>
      </c>
      <c r="F43" s="218">
        <v>64.799999999999997</v>
      </c>
      <c r="G43" s="31"/>
      <c r="H43" s="32"/>
    </row>
    <row r="44" s="2" customFormat="1" ht="16.8" customHeight="1">
      <c r="A44" s="31"/>
      <c r="B44" s="32"/>
      <c r="C44" s="219" t="s">
        <v>181</v>
      </c>
      <c r="D44" s="219" t="s">
        <v>225</v>
      </c>
      <c r="E44" s="18" t="s">
        <v>1</v>
      </c>
      <c r="F44" s="220">
        <v>64.799999999999997</v>
      </c>
      <c r="G44" s="31"/>
      <c r="H44" s="32"/>
    </row>
    <row r="45" s="2" customFormat="1" ht="16.8" customHeight="1">
      <c r="A45" s="31"/>
      <c r="B45" s="32"/>
      <c r="C45" s="221" t="s">
        <v>654</v>
      </c>
      <c r="D45" s="31"/>
      <c r="E45" s="31"/>
      <c r="F45" s="31"/>
      <c r="G45" s="31"/>
      <c r="H45" s="32"/>
    </row>
    <row r="46" s="2" customFormat="1" ht="16.8" customHeight="1">
      <c r="A46" s="31"/>
      <c r="B46" s="32"/>
      <c r="C46" s="219" t="s">
        <v>221</v>
      </c>
      <c r="D46" s="219" t="s">
        <v>222</v>
      </c>
      <c r="E46" s="18" t="s">
        <v>209</v>
      </c>
      <c r="F46" s="220">
        <v>64.799999999999997</v>
      </c>
      <c r="G46" s="31"/>
      <c r="H46" s="32"/>
    </row>
    <row r="47" s="2" customFormat="1" ht="16.8" customHeight="1">
      <c r="A47" s="31"/>
      <c r="B47" s="32"/>
      <c r="C47" s="219" t="s">
        <v>543</v>
      </c>
      <c r="D47" s="219" t="s">
        <v>544</v>
      </c>
      <c r="E47" s="18" t="s">
        <v>256</v>
      </c>
      <c r="F47" s="220">
        <v>155.16399999999999</v>
      </c>
      <c r="G47" s="31"/>
      <c r="H47" s="32"/>
    </row>
    <row r="48" s="2" customFormat="1">
      <c r="A48" s="31"/>
      <c r="B48" s="32"/>
      <c r="C48" s="219" t="s">
        <v>580</v>
      </c>
      <c r="D48" s="219" t="s">
        <v>581</v>
      </c>
      <c r="E48" s="18" t="s">
        <v>256</v>
      </c>
      <c r="F48" s="220">
        <v>60.764000000000003</v>
      </c>
      <c r="G48" s="31"/>
      <c r="H48" s="32"/>
    </row>
    <row r="49" s="2" customFormat="1" ht="16.8" customHeight="1">
      <c r="A49" s="31"/>
      <c r="B49" s="32"/>
      <c r="C49" s="215" t="s">
        <v>183</v>
      </c>
      <c r="D49" s="216" t="s">
        <v>1</v>
      </c>
      <c r="E49" s="217" t="s">
        <v>1</v>
      </c>
      <c r="F49" s="218">
        <v>188.80000000000001</v>
      </c>
      <c r="G49" s="31"/>
      <c r="H49" s="32"/>
    </row>
    <row r="50" s="2" customFormat="1" ht="16.8" customHeight="1">
      <c r="A50" s="31"/>
      <c r="B50" s="32"/>
      <c r="C50" s="219" t="s">
        <v>1</v>
      </c>
      <c r="D50" s="219" t="s">
        <v>218</v>
      </c>
      <c r="E50" s="18" t="s">
        <v>1</v>
      </c>
      <c r="F50" s="220">
        <v>124</v>
      </c>
      <c r="G50" s="31"/>
      <c r="H50" s="32"/>
    </row>
    <row r="51" s="2" customFormat="1" ht="16.8" customHeight="1">
      <c r="A51" s="31"/>
      <c r="B51" s="32"/>
      <c r="C51" s="219" t="s">
        <v>1</v>
      </c>
      <c r="D51" s="219" t="s">
        <v>219</v>
      </c>
      <c r="E51" s="18" t="s">
        <v>1</v>
      </c>
      <c r="F51" s="220">
        <v>64.799999999999997</v>
      </c>
      <c r="G51" s="31"/>
      <c r="H51" s="32"/>
    </row>
    <row r="52" s="2" customFormat="1" ht="16.8" customHeight="1">
      <c r="A52" s="31"/>
      <c r="B52" s="32"/>
      <c r="C52" s="219" t="s">
        <v>183</v>
      </c>
      <c r="D52" s="219" t="s">
        <v>220</v>
      </c>
      <c r="E52" s="18" t="s">
        <v>1</v>
      </c>
      <c r="F52" s="220">
        <v>188.80000000000001</v>
      </c>
      <c r="G52" s="31"/>
      <c r="H52" s="32"/>
    </row>
    <row r="53" s="2" customFormat="1" ht="16.8" customHeight="1">
      <c r="A53" s="31"/>
      <c r="B53" s="32"/>
      <c r="C53" s="221" t="s">
        <v>654</v>
      </c>
      <c r="D53" s="31"/>
      <c r="E53" s="31"/>
      <c r="F53" s="31"/>
      <c r="G53" s="31"/>
      <c r="H53" s="32"/>
    </row>
    <row r="54" s="2" customFormat="1" ht="16.8" customHeight="1">
      <c r="A54" s="31"/>
      <c r="B54" s="32"/>
      <c r="C54" s="219" t="s">
        <v>214</v>
      </c>
      <c r="D54" s="219" t="s">
        <v>215</v>
      </c>
      <c r="E54" s="18" t="s">
        <v>209</v>
      </c>
      <c r="F54" s="220">
        <v>188.80000000000001</v>
      </c>
      <c r="G54" s="31"/>
      <c r="H54" s="32"/>
    </row>
    <row r="55" s="2" customFormat="1" ht="16.8" customHeight="1">
      <c r="A55" s="31"/>
      <c r="B55" s="32"/>
      <c r="C55" s="219" t="s">
        <v>543</v>
      </c>
      <c r="D55" s="219" t="s">
        <v>544</v>
      </c>
      <c r="E55" s="18" t="s">
        <v>256</v>
      </c>
      <c r="F55" s="220">
        <v>155.16399999999999</v>
      </c>
      <c r="G55" s="31"/>
      <c r="H55" s="32"/>
    </row>
    <row r="56" s="2" customFormat="1" ht="16.8" customHeight="1">
      <c r="A56" s="31"/>
      <c r="B56" s="32"/>
      <c r="C56" s="219" t="s">
        <v>585</v>
      </c>
      <c r="D56" s="219" t="s">
        <v>586</v>
      </c>
      <c r="E56" s="18" t="s">
        <v>256</v>
      </c>
      <c r="F56" s="220">
        <v>94.400000000000006</v>
      </c>
      <c r="G56" s="31"/>
      <c r="H56" s="32"/>
    </row>
    <row r="57" s="2" customFormat="1" ht="16.8" customHeight="1">
      <c r="A57" s="31"/>
      <c r="B57" s="32"/>
      <c r="C57" s="215" t="s">
        <v>656</v>
      </c>
      <c r="D57" s="216" t="s">
        <v>657</v>
      </c>
      <c r="E57" s="217" t="s">
        <v>1</v>
      </c>
      <c r="F57" s="218">
        <v>7.75</v>
      </c>
      <c r="G57" s="31"/>
      <c r="H57" s="32"/>
    </row>
    <row r="58" s="2" customFormat="1" ht="16.8" customHeight="1">
      <c r="A58" s="31"/>
      <c r="B58" s="32"/>
      <c r="C58" s="215" t="s">
        <v>658</v>
      </c>
      <c r="D58" s="216" t="s">
        <v>659</v>
      </c>
      <c r="E58" s="217" t="s">
        <v>1</v>
      </c>
      <c r="F58" s="218">
        <v>5.5199999999999996</v>
      </c>
      <c r="G58" s="31"/>
      <c r="H58" s="32"/>
    </row>
    <row r="59" s="2" customFormat="1" ht="16.8" customHeight="1">
      <c r="A59" s="31"/>
      <c r="B59" s="32"/>
      <c r="C59" s="215" t="s">
        <v>185</v>
      </c>
      <c r="D59" s="216" t="s">
        <v>186</v>
      </c>
      <c r="E59" s="217" t="s">
        <v>1</v>
      </c>
      <c r="F59" s="218">
        <v>56</v>
      </c>
      <c r="G59" s="31"/>
      <c r="H59" s="32"/>
    </row>
    <row r="60" s="2" customFormat="1" ht="16.8" customHeight="1">
      <c r="A60" s="31"/>
      <c r="B60" s="32"/>
      <c r="C60" s="219" t="s">
        <v>185</v>
      </c>
      <c r="D60" s="219" t="s">
        <v>236</v>
      </c>
      <c r="E60" s="18" t="s">
        <v>1</v>
      </c>
      <c r="F60" s="220">
        <v>56</v>
      </c>
      <c r="G60" s="31"/>
      <c r="H60" s="32"/>
    </row>
    <row r="61" s="2" customFormat="1" ht="16.8" customHeight="1">
      <c r="A61" s="31"/>
      <c r="B61" s="32"/>
      <c r="C61" s="221" t="s">
        <v>654</v>
      </c>
      <c r="D61" s="31"/>
      <c r="E61" s="31"/>
      <c r="F61" s="31"/>
      <c r="G61" s="31"/>
      <c r="H61" s="32"/>
    </row>
    <row r="62" s="2" customFormat="1" ht="16.8" customHeight="1">
      <c r="A62" s="31"/>
      <c r="B62" s="32"/>
      <c r="C62" s="219" t="s">
        <v>231</v>
      </c>
      <c r="D62" s="219" t="s">
        <v>232</v>
      </c>
      <c r="E62" s="18" t="s">
        <v>233</v>
      </c>
      <c r="F62" s="220">
        <v>56</v>
      </c>
      <c r="G62" s="31"/>
      <c r="H62" s="32"/>
    </row>
    <row r="63" s="2" customFormat="1" ht="16.8" customHeight="1">
      <c r="A63" s="31"/>
      <c r="B63" s="32"/>
      <c r="C63" s="219" t="s">
        <v>557</v>
      </c>
      <c r="D63" s="219" t="s">
        <v>558</v>
      </c>
      <c r="E63" s="18" t="s">
        <v>256</v>
      </c>
      <c r="F63" s="220">
        <v>22.896000000000001</v>
      </c>
      <c r="G63" s="31"/>
      <c r="H63" s="32"/>
    </row>
    <row r="64" s="2" customFormat="1">
      <c r="A64" s="31"/>
      <c r="B64" s="32"/>
      <c r="C64" s="219" t="s">
        <v>575</v>
      </c>
      <c r="D64" s="219" t="s">
        <v>576</v>
      </c>
      <c r="E64" s="18" t="s">
        <v>256</v>
      </c>
      <c r="F64" s="220">
        <v>22.896000000000001</v>
      </c>
      <c r="G64" s="31"/>
      <c r="H64" s="32"/>
    </row>
    <row r="65" s="2" customFormat="1" ht="16.8" customHeight="1">
      <c r="A65" s="31"/>
      <c r="B65" s="32"/>
      <c r="C65" s="215" t="s">
        <v>189</v>
      </c>
      <c r="D65" s="216" t="s">
        <v>190</v>
      </c>
      <c r="E65" s="217" t="s">
        <v>1</v>
      </c>
      <c r="F65" s="218">
        <v>29.324999999999999</v>
      </c>
      <c r="G65" s="31"/>
      <c r="H65" s="32"/>
    </row>
    <row r="66" s="2" customFormat="1" ht="16.8" customHeight="1">
      <c r="A66" s="31"/>
      <c r="B66" s="32"/>
      <c r="C66" s="219" t="s">
        <v>1</v>
      </c>
      <c r="D66" s="219" t="s">
        <v>248</v>
      </c>
      <c r="E66" s="18" t="s">
        <v>1</v>
      </c>
      <c r="F66" s="220">
        <v>0</v>
      </c>
      <c r="G66" s="31"/>
      <c r="H66" s="32"/>
    </row>
    <row r="67" s="2" customFormat="1" ht="16.8" customHeight="1">
      <c r="A67" s="31"/>
      <c r="B67" s="32"/>
      <c r="C67" s="219" t="s">
        <v>1</v>
      </c>
      <c r="D67" s="219" t="s">
        <v>177</v>
      </c>
      <c r="E67" s="18" t="s">
        <v>1</v>
      </c>
      <c r="F67" s="220">
        <v>29.324999999999999</v>
      </c>
      <c r="G67" s="31"/>
      <c r="H67" s="32"/>
    </row>
    <row r="68" s="2" customFormat="1" ht="16.8" customHeight="1">
      <c r="A68" s="31"/>
      <c r="B68" s="32"/>
      <c r="C68" s="219" t="s">
        <v>189</v>
      </c>
      <c r="D68" s="219" t="s">
        <v>220</v>
      </c>
      <c r="E68" s="18" t="s">
        <v>1</v>
      </c>
      <c r="F68" s="220">
        <v>29.324999999999999</v>
      </c>
      <c r="G68" s="31"/>
      <c r="H68" s="32"/>
    </row>
    <row r="69" s="2" customFormat="1" ht="16.8" customHeight="1">
      <c r="A69" s="31"/>
      <c r="B69" s="32"/>
      <c r="C69" s="221" t="s">
        <v>654</v>
      </c>
      <c r="D69" s="31"/>
      <c r="E69" s="31"/>
      <c r="F69" s="31"/>
      <c r="G69" s="31"/>
      <c r="H69" s="32"/>
    </row>
    <row r="70" s="2" customFormat="1">
      <c r="A70" s="31"/>
      <c r="B70" s="32"/>
      <c r="C70" s="219" t="s">
        <v>244</v>
      </c>
      <c r="D70" s="219" t="s">
        <v>245</v>
      </c>
      <c r="E70" s="18" t="s">
        <v>239</v>
      </c>
      <c r="F70" s="220">
        <v>29.324999999999999</v>
      </c>
      <c r="G70" s="31"/>
      <c r="H70" s="32"/>
    </row>
    <row r="71" s="2" customFormat="1">
      <c r="A71" s="31"/>
      <c r="B71" s="32"/>
      <c r="C71" s="219" t="s">
        <v>259</v>
      </c>
      <c r="D71" s="219" t="s">
        <v>260</v>
      </c>
      <c r="E71" s="18" t="s">
        <v>256</v>
      </c>
      <c r="F71" s="220">
        <v>52.784999999999997</v>
      </c>
      <c r="G71" s="31"/>
      <c r="H71" s="32"/>
    </row>
    <row r="72" s="2" customFormat="1" ht="16.8" customHeight="1">
      <c r="A72" s="31"/>
      <c r="B72" s="32"/>
      <c r="C72" s="219" t="s">
        <v>265</v>
      </c>
      <c r="D72" s="219" t="s">
        <v>266</v>
      </c>
      <c r="E72" s="18" t="s">
        <v>239</v>
      </c>
      <c r="F72" s="220">
        <v>29.324999999999999</v>
      </c>
      <c r="G72" s="31"/>
      <c r="H72" s="32"/>
    </row>
    <row r="73" s="2" customFormat="1" ht="16.8" customHeight="1">
      <c r="A73" s="31"/>
      <c r="B73" s="32"/>
      <c r="C73" s="215" t="s">
        <v>191</v>
      </c>
      <c r="D73" s="216" t="s">
        <v>1</v>
      </c>
      <c r="E73" s="217" t="s">
        <v>1</v>
      </c>
      <c r="F73" s="218">
        <v>155.16399999999999</v>
      </c>
      <c r="G73" s="31"/>
      <c r="H73" s="32"/>
    </row>
    <row r="74" s="2" customFormat="1" ht="16.8" customHeight="1">
      <c r="A74" s="31"/>
      <c r="B74" s="32"/>
      <c r="C74" s="219" t="s">
        <v>1</v>
      </c>
      <c r="D74" s="219" t="s">
        <v>547</v>
      </c>
      <c r="E74" s="18" t="s">
        <v>1</v>
      </c>
      <c r="F74" s="220">
        <v>94.400000000000006</v>
      </c>
      <c r="G74" s="31"/>
      <c r="H74" s="32"/>
    </row>
    <row r="75" s="2" customFormat="1" ht="16.8" customHeight="1">
      <c r="A75" s="31"/>
      <c r="B75" s="32"/>
      <c r="C75" s="219" t="s">
        <v>1</v>
      </c>
      <c r="D75" s="219" t="s">
        <v>548</v>
      </c>
      <c r="E75" s="18" t="s">
        <v>1</v>
      </c>
      <c r="F75" s="220">
        <v>46.508000000000003</v>
      </c>
      <c r="G75" s="31"/>
      <c r="H75" s="32"/>
    </row>
    <row r="76" s="2" customFormat="1" ht="16.8" customHeight="1">
      <c r="A76" s="31"/>
      <c r="B76" s="32"/>
      <c r="C76" s="219" t="s">
        <v>1</v>
      </c>
      <c r="D76" s="219" t="s">
        <v>549</v>
      </c>
      <c r="E76" s="18" t="s">
        <v>1</v>
      </c>
      <c r="F76" s="220">
        <v>14.256</v>
      </c>
      <c r="G76" s="31"/>
      <c r="H76" s="32"/>
    </row>
    <row r="77" s="2" customFormat="1" ht="16.8" customHeight="1">
      <c r="A77" s="31"/>
      <c r="B77" s="32"/>
      <c r="C77" s="219" t="s">
        <v>191</v>
      </c>
      <c r="D77" s="219" t="s">
        <v>220</v>
      </c>
      <c r="E77" s="18" t="s">
        <v>1</v>
      </c>
      <c r="F77" s="220">
        <v>155.16399999999999</v>
      </c>
      <c r="G77" s="31"/>
      <c r="H77" s="32"/>
    </row>
    <row r="78" s="2" customFormat="1" ht="16.8" customHeight="1">
      <c r="A78" s="31"/>
      <c r="B78" s="32"/>
      <c r="C78" s="221" t="s">
        <v>654</v>
      </c>
      <c r="D78" s="31"/>
      <c r="E78" s="31"/>
      <c r="F78" s="31"/>
      <c r="G78" s="31"/>
      <c r="H78" s="32"/>
    </row>
    <row r="79" s="2" customFormat="1" ht="16.8" customHeight="1">
      <c r="A79" s="31"/>
      <c r="B79" s="32"/>
      <c r="C79" s="219" t="s">
        <v>543</v>
      </c>
      <c r="D79" s="219" t="s">
        <v>544</v>
      </c>
      <c r="E79" s="18" t="s">
        <v>256</v>
      </c>
      <c r="F79" s="220">
        <v>155.16399999999999</v>
      </c>
      <c r="G79" s="31"/>
      <c r="H79" s="32"/>
    </row>
    <row r="80" s="2" customFormat="1" ht="16.8" customHeight="1">
      <c r="A80" s="31"/>
      <c r="B80" s="32"/>
      <c r="C80" s="219" t="s">
        <v>551</v>
      </c>
      <c r="D80" s="219" t="s">
        <v>552</v>
      </c>
      <c r="E80" s="18" t="s">
        <v>256</v>
      </c>
      <c r="F80" s="220">
        <v>1396.4760000000001</v>
      </c>
      <c r="G80" s="31"/>
      <c r="H80" s="32"/>
    </row>
    <row r="81" s="2" customFormat="1" ht="16.8" customHeight="1">
      <c r="A81" s="31"/>
      <c r="B81" s="32"/>
      <c r="C81" s="219" t="s">
        <v>569</v>
      </c>
      <c r="D81" s="219" t="s">
        <v>570</v>
      </c>
      <c r="E81" s="18" t="s">
        <v>256</v>
      </c>
      <c r="F81" s="220">
        <v>178.06</v>
      </c>
      <c r="G81" s="31"/>
      <c r="H81" s="32"/>
    </row>
    <row r="82" s="2" customFormat="1" ht="7.44" customHeight="1">
      <c r="A82" s="31"/>
      <c r="B82" s="52"/>
      <c r="C82" s="53"/>
      <c r="D82" s="53"/>
      <c r="E82" s="53"/>
      <c r="F82" s="53"/>
      <c r="G82" s="53"/>
      <c r="H82" s="32"/>
    </row>
    <row r="83" s="2" customFormat="1">
      <c r="A83" s="31"/>
      <c r="B83" s="31"/>
      <c r="C83" s="31"/>
      <c r="D83" s="31"/>
      <c r="E83" s="31"/>
      <c r="F83" s="31"/>
      <c r="G83" s="31"/>
      <c r="H83" s="31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Klajmonova-HP\Klajmonova</dc:creator>
  <cp:lastModifiedBy>Klajmonova-HP\Klajmonova</cp:lastModifiedBy>
  <dcterms:created xsi:type="dcterms:W3CDTF">2023-02-01T14:03:45Z</dcterms:created>
  <dcterms:modified xsi:type="dcterms:W3CDTF">2023-02-01T14:03:47Z</dcterms:modified>
</cp:coreProperties>
</file>